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4.04.23\"/>
    </mc:Choice>
  </mc:AlternateContent>
  <bookViews>
    <workbookView xWindow="0" yWindow="0" windowWidth="19200" windowHeight="11595"/>
  </bookViews>
  <sheets>
    <sheet name="2. กระทรวง" sheetId="1" r:id="rId1"/>
  </sheets>
  <externalReferences>
    <externalReference r:id="rId2"/>
  </externalReferences>
  <definedNames>
    <definedName name="_xlnm._FilterDatabase" localSheetId="0" hidden="1">'2. กระทรวง'!$B$6:$U$37</definedName>
    <definedName name="_xlnm.Print_Area" localSheetId="0">'2. กระทรวง'!$A$1:$T$36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2" i="1"/>
  <c r="S29" i="1"/>
  <c r="M29" i="1"/>
  <c r="N29" i="1" s="1"/>
  <c r="L29" i="1"/>
  <c r="K29" i="1"/>
  <c r="J29" i="1"/>
  <c r="I29" i="1"/>
  <c r="G29" i="1"/>
  <c r="H29" i="1" s="1"/>
  <c r="F29" i="1"/>
  <c r="R29" i="1" s="1"/>
  <c r="E29" i="1"/>
  <c r="Q29" i="1" s="1"/>
  <c r="D29" i="1"/>
  <c r="P29" i="1" s="1"/>
  <c r="C29" i="1"/>
  <c r="O29" i="1" s="1"/>
  <c r="B29" i="1"/>
  <c r="Q28" i="1"/>
  <c r="P28" i="1"/>
  <c r="O28" i="1"/>
  <c r="N28" i="1"/>
  <c r="M28" i="1"/>
  <c r="L28" i="1"/>
  <c r="K28" i="1"/>
  <c r="J28" i="1"/>
  <c r="I28" i="1"/>
  <c r="G28" i="1"/>
  <c r="S28" i="1" s="1"/>
  <c r="T28" i="1" s="1"/>
  <c r="F28" i="1"/>
  <c r="R28" i="1" s="1"/>
  <c r="E28" i="1"/>
  <c r="D28" i="1"/>
  <c r="C28" i="1"/>
  <c r="B28" i="1"/>
  <c r="S27" i="1"/>
  <c r="R27" i="1"/>
  <c r="Q27" i="1"/>
  <c r="M27" i="1"/>
  <c r="N27" i="1" s="1"/>
  <c r="L27" i="1"/>
  <c r="K27" i="1"/>
  <c r="J27" i="1"/>
  <c r="I27" i="1"/>
  <c r="G27" i="1"/>
  <c r="F27" i="1"/>
  <c r="E27" i="1"/>
  <c r="D27" i="1"/>
  <c r="P27" i="1" s="1"/>
  <c r="C27" i="1"/>
  <c r="H27" i="1" s="1"/>
  <c r="B27" i="1"/>
  <c r="O26" i="1"/>
  <c r="M26" i="1"/>
  <c r="N26" i="1" s="1"/>
  <c r="L26" i="1"/>
  <c r="K26" i="1"/>
  <c r="J26" i="1"/>
  <c r="I26" i="1"/>
  <c r="G26" i="1"/>
  <c r="H26" i="1" s="1"/>
  <c r="F26" i="1"/>
  <c r="R26" i="1" s="1"/>
  <c r="E26" i="1"/>
  <c r="Q26" i="1" s="1"/>
  <c r="D26" i="1"/>
  <c r="P26" i="1" s="1"/>
  <c r="C26" i="1"/>
  <c r="B26" i="1"/>
  <c r="R25" i="1"/>
  <c r="Q25" i="1"/>
  <c r="P25" i="1"/>
  <c r="O25" i="1"/>
  <c r="M25" i="1"/>
  <c r="L25" i="1"/>
  <c r="K25" i="1"/>
  <c r="J25" i="1"/>
  <c r="I25" i="1"/>
  <c r="N25" i="1" s="1"/>
  <c r="G25" i="1"/>
  <c r="H25" i="1" s="1"/>
  <c r="F25" i="1"/>
  <c r="E25" i="1"/>
  <c r="D25" i="1"/>
  <c r="C25" i="1"/>
  <c r="B25" i="1"/>
  <c r="S24" i="1"/>
  <c r="T24" i="1" s="1"/>
  <c r="R24" i="1"/>
  <c r="M24" i="1"/>
  <c r="N24" i="1" s="1"/>
  <c r="L24" i="1"/>
  <c r="K24" i="1"/>
  <c r="J24" i="1"/>
  <c r="I24" i="1"/>
  <c r="G24" i="1"/>
  <c r="F24" i="1"/>
  <c r="E24" i="1"/>
  <c r="Q24" i="1" s="1"/>
  <c r="D24" i="1"/>
  <c r="P24" i="1" s="1"/>
  <c r="C24" i="1"/>
  <c r="O24" i="1" s="1"/>
  <c r="B24" i="1"/>
  <c r="P23" i="1"/>
  <c r="O23" i="1"/>
  <c r="M23" i="1"/>
  <c r="N23" i="1" s="1"/>
  <c r="L23" i="1"/>
  <c r="K23" i="1"/>
  <c r="J23" i="1"/>
  <c r="I23" i="1"/>
  <c r="G23" i="1"/>
  <c r="H23" i="1" s="1"/>
  <c r="F23" i="1"/>
  <c r="R23" i="1" s="1"/>
  <c r="E23" i="1"/>
  <c r="Q23" i="1" s="1"/>
  <c r="D23" i="1"/>
  <c r="C23" i="1"/>
  <c r="B23" i="1"/>
  <c r="S22" i="1"/>
  <c r="R22" i="1"/>
  <c r="Q22" i="1"/>
  <c r="P22" i="1"/>
  <c r="M22" i="1"/>
  <c r="L22" i="1"/>
  <c r="K22" i="1"/>
  <c r="J22" i="1"/>
  <c r="I22" i="1"/>
  <c r="N22" i="1" s="1"/>
  <c r="H22" i="1"/>
  <c r="G22" i="1"/>
  <c r="F22" i="1"/>
  <c r="E22" i="1"/>
  <c r="D22" i="1"/>
  <c r="C22" i="1"/>
  <c r="O22" i="1" s="1"/>
  <c r="B22" i="1"/>
  <c r="S21" i="1"/>
  <c r="T21" i="1" s="1"/>
  <c r="M21" i="1"/>
  <c r="N21" i="1" s="1"/>
  <c r="L21" i="1"/>
  <c r="K21" i="1"/>
  <c r="J21" i="1"/>
  <c r="I21" i="1"/>
  <c r="G21" i="1"/>
  <c r="H21" i="1" s="1"/>
  <c r="F21" i="1"/>
  <c r="R21" i="1" s="1"/>
  <c r="E21" i="1"/>
  <c r="Q21" i="1" s="1"/>
  <c r="D21" i="1"/>
  <c r="P21" i="1" s="1"/>
  <c r="C21" i="1"/>
  <c r="O21" i="1" s="1"/>
  <c r="B21" i="1"/>
  <c r="Q20" i="1"/>
  <c r="P20" i="1"/>
  <c r="O20" i="1"/>
  <c r="N20" i="1"/>
  <c r="M20" i="1"/>
  <c r="L20" i="1"/>
  <c r="K20" i="1"/>
  <c r="J20" i="1"/>
  <c r="I20" i="1"/>
  <c r="G20" i="1"/>
  <c r="S20" i="1" s="1"/>
  <c r="T20" i="1" s="1"/>
  <c r="F20" i="1"/>
  <c r="R20" i="1" s="1"/>
  <c r="E20" i="1"/>
  <c r="D20" i="1"/>
  <c r="C20" i="1"/>
  <c r="B20" i="1"/>
  <c r="S19" i="1"/>
  <c r="R19" i="1"/>
  <c r="Q19" i="1"/>
  <c r="M19" i="1"/>
  <c r="N19" i="1" s="1"/>
  <c r="L19" i="1"/>
  <c r="K19" i="1"/>
  <c r="J19" i="1"/>
  <c r="I19" i="1"/>
  <c r="G19" i="1"/>
  <c r="F19" i="1"/>
  <c r="E19" i="1"/>
  <c r="D19" i="1"/>
  <c r="P19" i="1" s="1"/>
  <c r="C19" i="1"/>
  <c r="H19" i="1" s="1"/>
  <c r="B19" i="1"/>
  <c r="M18" i="1"/>
  <c r="N18" i="1" s="1"/>
  <c r="L18" i="1"/>
  <c r="K18" i="1"/>
  <c r="J18" i="1"/>
  <c r="I18" i="1"/>
  <c r="G18" i="1"/>
  <c r="H18" i="1" s="1"/>
  <c r="F18" i="1"/>
  <c r="R18" i="1" s="1"/>
  <c r="E18" i="1"/>
  <c r="Q18" i="1" s="1"/>
  <c r="D18" i="1"/>
  <c r="P18" i="1" s="1"/>
  <c r="C18" i="1"/>
  <c r="O18" i="1" s="1"/>
  <c r="B18" i="1"/>
  <c r="Q17" i="1"/>
  <c r="P17" i="1"/>
  <c r="O17" i="1"/>
  <c r="M17" i="1"/>
  <c r="L17" i="1"/>
  <c r="K17" i="1"/>
  <c r="J17" i="1"/>
  <c r="I17" i="1"/>
  <c r="N17" i="1" s="1"/>
  <c r="G17" i="1"/>
  <c r="S17" i="1" s="1"/>
  <c r="T17" i="1" s="1"/>
  <c r="F17" i="1"/>
  <c r="R17" i="1" s="1"/>
  <c r="E17" i="1"/>
  <c r="D17" i="1"/>
  <c r="C17" i="1"/>
  <c r="B17" i="1"/>
  <c r="S16" i="1"/>
  <c r="R16" i="1"/>
  <c r="M16" i="1"/>
  <c r="N16" i="1" s="1"/>
  <c r="L16" i="1"/>
  <c r="K16" i="1"/>
  <c r="J16" i="1"/>
  <c r="I16" i="1"/>
  <c r="G16" i="1"/>
  <c r="F16" i="1"/>
  <c r="E16" i="1"/>
  <c r="Q16" i="1" s="1"/>
  <c r="D16" i="1"/>
  <c r="P16" i="1" s="1"/>
  <c r="C16" i="1"/>
  <c r="O16" i="1" s="1"/>
  <c r="B16" i="1"/>
  <c r="O15" i="1"/>
  <c r="M15" i="1"/>
  <c r="N15" i="1" s="1"/>
  <c r="L15" i="1"/>
  <c r="K15" i="1"/>
  <c r="J15" i="1"/>
  <c r="I15" i="1"/>
  <c r="G15" i="1"/>
  <c r="H15" i="1" s="1"/>
  <c r="F15" i="1"/>
  <c r="R15" i="1" s="1"/>
  <c r="E15" i="1"/>
  <c r="Q15" i="1" s="1"/>
  <c r="D15" i="1"/>
  <c r="P15" i="1" s="1"/>
  <c r="C15" i="1"/>
  <c r="B15" i="1"/>
  <c r="R14" i="1"/>
  <c r="Q14" i="1"/>
  <c r="P14" i="1"/>
  <c r="M14" i="1"/>
  <c r="L14" i="1"/>
  <c r="K14" i="1"/>
  <c r="J14" i="1"/>
  <c r="I14" i="1"/>
  <c r="O14" i="1" s="1"/>
  <c r="H14" i="1"/>
  <c r="G14" i="1"/>
  <c r="S14" i="1" s="1"/>
  <c r="T14" i="1" s="1"/>
  <c r="F14" i="1"/>
  <c r="E14" i="1"/>
  <c r="D14" i="1"/>
  <c r="C14" i="1"/>
  <c r="B14" i="1"/>
  <c r="S13" i="1"/>
  <c r="M13" i="1"/>
  <c r="N13" i="1" s="1"/>
  <c r="L13" i="1"/>
  <c r="R13" i="1" s="1"/>
  <c r="K13" i="1"/>
  <c r="J13" i="1"/>
  <c r="I13" i="1"/>
  <c r="G13" i="1"/>
  <c r="H13" i="1" s="1"/>
  <c r="F13" i="1"/>
  <c r="E13" i="1"/>
  <c r="Q13" i="1" s="1"/>
  <c r="D13" i="1"/>
  <c r="P13" i="1" s="1"/>
  <c r="C13" i="1"/>
  <c r="O13" i="1" s="1"/>
  <c r="B13" i="1"/>
  <c r="P12" i="1"/>
  <c r="O12" i="1"/>
  <c r="N12" i="1"/>
  <c r="M12" i="1"/>
  <c r="L12" i="1"/>
  <c r="K12" i="1"/>
  <c r="J12" i="1"/>
  <c r="I12" i="1"/>
  <c r="G12" i="1"/>
  <c r="S12" i="1" s="1"/>
  <c r="T12" i="1" s="1"/>
  <c r="F12" i="1"/>
  <c r="R12" i="1" s="1"/>
  <c r="E12" i="1"/>
  <c r="Q12" i="1" s="1"/>
  <c r="D12" i="1"/>
  <c r="C12" i="1"/>
  <c r="B12" i="1"/>
  <c r="S11" i="1"/>
  <c r="R11" i="1"/>
  <c r="Q11" i="1"/>
  <c r="M11" i="1"/>
  <c r="N11" i="1" s="1"/>
  <c r="L11" i="1"/>
  <c r="K11" i="1"/>
  <c r="J11" i="1"/>
  <c r="P11" i="1" s="1"/>
  <c r="I11" i="1"/>
  <c r="G11" i="1"/>
  <c r="F11" i="1"/>
  <c r="E11" i="1"/>
  <c r="D11" i="1"/>
  <c r="C11" i="1"/>
  <c r="H11" i="1" s="1"/>
  <c r="B11" i="1"/>
  <c r="M10" i="1"/>
  <c r="N10" i="1" s="1"/>
  <c r="L10" i="1"/>
  <c r="K10" i="1"/>
  <c r="J10" i="1"/>
  <c r="I10" i="1"/>
  <c r="G10" i="1"/>
  <c r="H10" i="1" s="1"/>
  <c r="F10" i="1"/>
  <c r="R10" i="1" s="1"/>
  <c r="E10" i="1"/>
  <c r="Q10" i="1" s="1"/>
  <c r="D10" i="1"/>
  <c r="P10" i="1" s="1"/>
  <c r="C10" i="1"/>
  <c r="O10" i="1" s="1"/>
  <c r="B10" i="1"/>
  <c r="Q9" i="1"/>
  <c r="P9" i="1"/>
  <c r="O9" i="1"/>
  <c r="M9" i="1"/>
  <c r="L9" i="1"/>
  <c r="K9" i="1"/>
  <c r="J9" i="1"/>
  <c r="I9" i="1"/>
  <c r="N9" i="1" s="1"/>
  <c r="G9" i="1"/>
  <c r="H9" i="1" s="1"/>
  <c r="F9" i="1"/>
  <c r="R9" i="1" s="1"/>
  <c r="E9" i="1"/>
  <c r="D9" i="1"/>
  <c r="C9" i="1"/>
  <c r="B9" i="1"/>
  <c r="S8" i="1"/>
  <c r="R8" i="1"/>
  <c r="M8" i="1"/>
  <c r="N8" i="1" s="1"/>
  <c r="L8" i="1"/>
  <c r="K8" i="1"/>
  <c r="Q8" i="1" s="1"/>
  <c r="J8" i="1"/>
  <c r="I8" i="1"/>
  <c r="G8" i="1"/>
  <c r="F8" i="1"/>
  <c r="E8" i="1"/>
  <c r="D8" i="1"/>
  <c r="P8" i="1" s="1"/>
  <c r="C8" i="1"/>
  <c r="O8" i="1" s="1"/>
  <c r="B8" i="1"/>
  <c r="O7" i="1"/>
  <c r="M7" i="1"/>
  <c r="N7" i="1" s="1"/>
  <c r="L7" i="1"/>
  <c r="L30" i="1" s="1"/>
  <c r="K7" i="1"/>
  <c r="J7" i="1"/>
  <c r="I7" i="1"/>
  <c r="G7" i="1"/>
  <c r="S7" i="1" s="1"/>
  <c r="T7" i="1" s="1"/>
  <c r="F7" i="1"/>
  <c r="R7" i="1" s="1"/>
  <c r="R30" i="1" s="1"/>
  <c r="E7" i="1"/>
  <c r="Q7" i="1" s="1"/>
  <c r="D7" i="1"/>
  <c r="P7" i="1" s="1"/>
  <c r="C7" i="1"/>
  <c r="B7" i="1"/>
  <c r="R6" i="1"/>
  <c r="Q6" i="1"/>
  <c r="P6" i="1"/>
  <c r="P30" i="1" s="1"/>
  <c r="M6" i="1"/>
  <c r="M30" i="1" s="1"/>
  <c r="L6" i="1"/>
  <c r="K6" i="1"/>
  <c r="K30" i="1" s="1"/>
  <c r="J6" i="1"/>
  <c r="J30" i="1" s="1"/>
  <c r="I6" i="1"/>
  <c r="O6" i="1" s="1"/>
  <c r="H6" i="1"/>
  <c r="G6" i="1"/>
  <c r="G30" i="1" s="1"/>
  <c r="H30" i="1" s="1"/>
  <c r="F6" i="1"/>
  <c r="F30" i="1" s="1"/>
  <c r="E6" i="1"/>
  <c r="E30" i="1" s="1"/>
  <c r="D6" i="1"/>
  <c r="D30" i="1" s="1"/>
  <c r="C6" i="1"/>
  <c r="C30" i="1" s="1"/>
  <c r="B6" i="1"/>
  <c r="A1" i="1"/>
  <c r="T8" i="1" l="1"/>
  <c r="T13" i="1"/>
  <c r="T16" i="1"/>
  <c r="T29" i="1"/>
  <c r="Q30" i="1"/>
  <c r="T22" i="1"/>
  <c r="I30" i="1"/>
  <c r="N30" i="1" s="1"/>
  <c r="H12" i="1"/>
  <c r="S6" i="1"/>
  <c r="H7" i="1"/>
  <c r="N6" i="1"/>
  <c r="H8" i="1"/>
  <c r="O11" i="1"/>
  <c r="O30" i="1" s="1"/>
  <c r="N14" i="1"/>
  <c r="S15" i="1"/>
  <c r="T15" i="1" s="1"/>
  <c r="H16" i="1"/>
  <c r="O19" i="1"/>
  <c r="T19" i="1" s="1"/>
  <c r="S23" i="1"/>
  <c r="T23" i="1" s="1"/>
  <c r="H24" i="1"/>
  <c r="O27" i="1"/>
  <c r="T27" i="1" s="1"/>
  <c r="S10" i="1"/>
  <c r="T10" i="1" s="1"/>
  <c r="S18" i="1"/>
  <c r="T18" i="1" s="1"/>
  <c r="S26" i="1"/>
  <c r="T26" i="1" s="1"/>
  <c r="H17" i="1"/>
  <c r="H28" i="1"/>
  <c r="S9" i="1"/>
  <c r="T9" i="1" s="1"/>
  <c r="S25" i="1"/>
  <c r="T25" i="1" s="1"/>
  <c r="H20" i="1"/>
  <c r="S30" i="1" l="1"/>
  <c r="T30" i="1" s="1"/>
  <c r="T6" i="1"/>
  <c r="T11" i="1"/>
</calcChain>
</file>

<file path=xl/sharedStrings.xml><?xml version="1.0" encoding="utf-8"?>
<sst xmlns="http://schemas.openxmlformats.org/spreadsheetml/2006/main" count="55" uniqueCount="43">
  <si>
    <t>จำแนกตามกระทรวง เรียงลำดับผลการเบิกจ่ายจากน้อยไปมาก</t>
  </si>
  <si>
    <t>หน่วย : ล้านบาท</t>
  </si>
  <si>
    <t>ลำดับที่</t>
  </si>
  <si>
    <t>กระทรวง</t>
  </si>
  <si>
    <t>รายจ่ายประจำ</t>
  </si>
  <si>
    <t>รายจ่ายลงทุน</t>
  </si>
  <si>
    <t>รวม</t>
  </si>
  <si>
    <t>วงเงินงบประมาณ  หลังโอนเปลี่ยนแปลง</t>
  </si>
  <si>
    <t>งวด</t>
  </si>
  <si>
    <t>แผนการใช้จ่ายเงิน</t>
  </si>
  <si>
    <t>PO</t>
  </si>
  <si>
    <t>เบิกจ่าย</t>
  </si>
  <si>
    <t>% เบิกจ่ายต่องบประมาณหลังโอนเปลี่ยนแปลง</t>
  </si>
  <si>
    <t>วงเงินงบประมาณหลังโอนเปลี่ยนแปลง</t>
  </si>
  <si>
    <t>08</t>
  </si>
  <si>
    <t>18</t>
  </si>
  <si>
    <t>05</t>
  </si>
  <si>
    <t>27</t>
  </si>
  <si>
    <t>07</t>
  </si>
  <si>
    <t>12</t>
  </si>
  <si>
    <t>02</t>
  </si>
  <si>
    <t>09</t>
  </si>
  <si>
    <t>13</t>
  </si>
  <si>
    <t>22</t>
  </si>
  <si>
    <t>25</t>
  </si>
  <si>
    <t>11</t>
  </si>
  <si>
    <t>16</t>
  </si>
  <si>
    <t>15</t>
  </si>
  <si>
    <t>01</t>
  </si>
  <si>
    <t>20</t>
  </si>
  <si>
    <t>21</t>
  </si>
  <si>
    <t>03</t>
  </si>
  <si>
    <t>06</t>
  </si>
  <si>
    <t>04</t>
  </si>
  <si>
    <t>23</t>
  </si>
  <si>
    <t>17</t>
  </si>
  <si>
    <t>29</t>
  </si>
  <si>
    <t>28</t>
  </si>
  <si>
    <t>หมายเหตุ : 1. ข้อมูลเบื้องต้น</t>
  </si>
  <si>
    <t>ที่มา : ระบบการบริหารการเงินการคลังภาครัฐแบบอิเล็กทรอนิกส์ (GFMIS)</t>
  </si>
  <si>
    <t>รวบรวม : กรมบัญชีกลาง</t>
  </si>
  <si>
    <t>Check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</si>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</sst>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#,##0.000;\-\ 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4" borderId="17" applyNumberFormat="0" applyProtection="0">
      <alignment horizontal="left" vertical="center" indent="1"/>
    </xf>
    <xf numFmtId="0" fontId="11" fillId="0" borderId="0"/>
  </cellStyleXfs>
  <cellXfs count="72">
    <xf numFmtId="0" fontId="0" fillId="0" borderId="0" xfId="0"/>
    <xf numFmtId="0" fontId="2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87" fontId="6" fillId="2" borderId="10" xfId="3" applyNumberFormat="1" applyFont="1" applyFill="1" applyBorder="1" applyAlignment="1">
      <alignment horizontal="center" vertical="center"/>
    </xf>
    <xf numFmtId="188" fontId="6" fillId="3" borderId="11" xfId="3" applyNumberFormat="1" applyFont="1" applyFill="1" applyBorder="1" applyAlignment="1">
      <alignment vertical="center"/>
    </xf>
    <xf numFmtId="43" fontId="6" fillId="0" borderId="12" xfId="3" applyFont="1" applyFill="1" applyBorder="1" applyAlignment="1">
      <alignment vertical="center"/>
    </xf>
    <xf numFmtId="43" fontId="6" fillId="0" borderId="13" xfId="3" applyFont="1" applyFill="1" applyBorder="1" applyAlignment="1">
      <alignment horizontal="right" vertical="center"/>
    </xf>
    <xf numFmtId="43" fontId="8" fillId="0" borderId="12" xfId="3" applyFont="1" applyFill="1" applyBorder="1" applyAlignment="1">
      <alignment horizontal="right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5" xfId="3" applyFont="1" applyFill="1" applyBorder="1" applyAlignment="1">
      <alignment vertical="center"/>
    </xf>
    <xf numFmtId="43" fontId="8" fillId="0" borderId="16" xfId="3" applyFont="1" applyFill="1" applyBorder="1" applyAlignment="1">
      <alignment horizontal="right" vertical="center"/>
    </xf>
    <xf numFmtId="43" fontId="6" fillId="2" borderId="13" xfId="3" applyFont="1" applyFill="1" applyBorder="1" applyAlignment="1">
      <alignment horizontal="right" vertical="center"/>
    </xf>
    <xf numFmtId="0" fontId="9" fillId="4" borderId="17" xfId="4" quotePrefix="1" applyNumberFormat="1" applyProtection="1">
      <alignment horizontal="left" vertical="center" indent="1"/>
      <protection locked="0"/>
    </xf>
    <xf numFmtId="43" fontId="0" fillId="0" borderId="0" xfId="0" applyNumberFormat="1"/>
    <xf numFmtId="187" fontId="6" fillId="2" borderId="18" xfId="3" applyNumberFormat="1" applyFont="1" applyFill="1" applyBorder="1" applyAlignment="1">
      <alignment horizontal="center" vertical="center"/>
    </xf>
    <xf numFmtId="188" fontId="6" fillId="3" borderId="19" xfId="3" applyNumberFormat="1" applyFont="1" applyFill="1" applyBorder="1" applyAlignment="1">
      <alignment vertical="center"/>
    </xf>
    <xf numFmtId="43" fontId="6" fillId="0" borderId="18" xfId="3" applyFont="1" applyFill="1" applyBorder="1" applyAlignment="1">
      <alignment vertical="center"/>
    </xf>
    <xf numFmtId="43" fontId="6" fillId="0" borderId="20" xfId="3" applyFont="1" applyFill="1" applyBorder="1" applyAlignment="1">
      <alignment vertical="center"/>
    </xf>
    <xf numFmtId="43" fontId="6" fillId="0" borderId="19" xfId="3" applyFont="1" applyFill="1" applyBorder="1" applyAlignment="1">
      <alignment horizontal="right" vertical="center"/>
    </xf>
    <xf numFmtId="43" fontId="6" fillId="0" borderId="21" xfId="3" applyFont="1" applyFill="1" applyBorder="1" applyAlignment="1">
      <alignment horizontal="right" vertical="center"/>
    </xf>
    <xf numFmtId="43" fontId="6" fillId="2" borderId="19" xfId="3" applyFont="1" applyFill="1" applyBorder="1" applyAlignment="1">
      <alignment horizontal="right" vertical="center"/>
    </xf>
    <xf numFmtId="43" fontId="8" fillId="0" borderId="20" xfId="3" applyFont="1" applyFill="1" applyBorder="1" applyAlignment="1">
      <alignment horizontal="right" vertical="center"/>
    </xf>
    <xf numFmtId="43" fontId="8" fillId="0" borderId="21" xfId="3" applyFont="1" applyFill="1" applyBorder="1" applyAlignment="1">
      <alignment horizontal="right" vertical="center"/>
    </xf>
    <xf numFmtId="43" fontId="6" fillId="0" borderId="22" xfId="3" applyFont="1" applyFill="1" applyBorder="1" applyAlignment="1">
      <alignment vertical="center"/>
    </xf>
    <xf numFmtId="43" fontId="8" fillId="0" borderId="23" xfId="3" applyFont="1" applyFill="1" applyBorder="1" applyAlignment="1">
      <alignment horizontal="right" vertical="center"/>
    </xf>
    <xf numFmtId="43" fontId="8" fillId="0" borderId="24" xfId="3" applyFont="1" applyFill="1" applyBorder="1" applyAlignment="1">
      <alignment horizontal="right" vertical="center"/>
    </xf>
    <xf numFmtId="0" fontId="9" fillId="4" borderId="17" xfId="4" quotePrefix="1" applyNumberFormat="1">
      <alignment horizontal="left" vertical="center" indent="1"/>
    </xf>
    <xf numFmtId="43" fontId="7" fillId="5" borderId="25" xfId="3" applyFont="1" applyFill="1" applyBorder="1" applyAlignment="1">
      <alignment horizontal="center" vertical="center"/>
    </xf>
    <xf numFmtId="43" fontId="7" fillId="5" borderId="26" xfId="3" applyFont="1" applyFill="1" applyBorder="1" applyAlignment="1">
      <alignment horizontal="center" vertical="center"/>
    </xf>
    <xf numFmtId="43" fontId="7" fillId="5" borderId="25" xfId="3" applyNumberFormat="1" applyFont="1" applyFill="1" applyBorder="1" applyAlignment="1">
      <alignment vertical="center"/>
    </xf>
    <xf numFmtId="43" fontId="7" fillId="5" borderId="27" xfId="3" applyNumberFormat="1" applyFont="1" applyFill="1" applyBorder="1" applyAlignment="1">
      <alignment vertical="center"/>
    </xf>
    <xf numFmtId="43" fontId="7" fillId="5" borderId="28" xfId="3" applyFont="1" applyFill="1" applyBorder="1" applyAlignment="1">
      <alignment horizontal="right" vertical="center"/>
    </xf>
    <xf numFmtId="43" fontId="7" fillId="5" borderId="27" xfId="3" applyFont="1" applyFill="1" applyBorder="1" applyAlignment="1">
      <alignment vertical="center"/>
    </xf>
    <xf numFmtId="43" fontId="7" fillId="5" borderId="29" xfId="3" applyNumberFormat="1" applyFont="1" applyFill="1" applyBorder="1" applyAlignment="1">
      <alignment vertical="center"/>
    </xf>
    <xf numFmtId="43" fontId="7" fillId="5" borderId="30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9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190" fontId="6" fillId="0" borderId="0" xfId="3" applyNumberFormat="1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2" applyNumberFormat="1" applyFont="1"/>
    <xf numFmtId="43" fontId="1" fillId="0" borderId="0" xfId="2" applyNumberFormat="1"/>
    <xf numFmtId="43" fontId="6" fillId="0" borderId="0" xfId="3" applyFont="1" applyFill="1"/>
    <xf numFmtId="43" fontId="4" fillId="0" borderId="0" xfId="1" applyFont="1"/>
  </cellXfs>
  <cellStyles count="6">
    <cellStyle name="Comma" xfId="1" builtinId="3"/>
    <cellStyle name="Comma 2" xfId="3"/>
    <cellStyle name="Normal" xfId="0" builtinId="0"/>
    <cellStyle name="Normal 2" xfId="2"/>
    <cellStyle name="Normal_กระทรวง" xfId="5"/>
    <cellStyle name="SAPBEXstdItem" xfId="4"/>
  </cellStyles>
  <dxfs count="5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14196.360\2564.04.23%20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3">
          <cell r="B3" t="str">
            <v>23</v>
          </cell>
          <cell r="C3" t="str">
            <v>เมษายน</v>
          </cell>
          <cell r="D3">
            <v>2564</v>
          </cell>
        </row>
        <row r="5">
          <cell r="B5" t="str">
            <v>23 เมษายน 2564</v>
          </cell>
        </row>
      </sheetData>
      <sheetData sheetId="4"/>
      <sheetData sheetId="5"/>
      <sheetData sheetId="6">
        <row r="1">
          <cell r="A1" t="str">
            <v xml:space="preserve"> ไม่รวมหน่วยงาน</v>
          </cell>
        </row>
        <row r="2">
          <cell r="A2" t="str">
            <v>รัฐวิสาหกิจ</v>
          </cell>
          <cell r="B2" t="str">
            <v>Refresh</v>
          </cell>
        </row>
        <row r="3">
          <cell r="A3" t="str">
            <v>สภากาชาดไทย</v>
          </cell>
        </row>
        <row r="4">
          <cell r="A4" t="str">
            <v>จังหวัด</v>
          </cell>
          <cell r="B4" t="str">
            <v>Sort by Column Q   A--&gt;D</v>
          </cell>
        </row>
        <row r="5">
          <cell r="A5" t="str">
            <v>กองทุนและเงินทุนหมุนเวียน</v>
          </cell>
        </row>
        <row r="6">
          <cell r="A6" t="str">
            <v>งบกลาง</v>
          </cell>
        </row>
        <row r="7">
          <cell r="A7" t="str">
            <v>รายจ่ายเพื่อชดใช้เงินคงคลัง</v>
          </cell>
        </row>
        <row r="9">
          <cell r="A9" t="str">
            <v>รายงานเบิกแทน 16 หลัก</v>
          </cell>
          <cell r="E9" t="str">
            <v>ทั้งหมด</v>
          </cell>
          <cell r="F9" t="str">
            <v xml:space="preserve">Sort % </v>
          </cell>
        </row>
        <row r="11">
          <cell r="A11" t="str">
            <v>แผนงบประมาณ</v>
          </cell>
          <cell r="B11" t="str">
            <v/>
          </cell>
        </row>
        <row r="12">
          <cell r="A12" t="str">
            <v>ผลผลิต/โครงการ</v>
          </cell>
          <cell r="B12" t="str">
            <v/>
          </cell>
        </row>
        <row r="13">
          <cell r="A13" t="str">
            <v>ด้าน_ลักษณะงาน</v>
          </cell>
          <cell r="B13" t="str">
            <v/>
          </cell>
        </row>
        <row r="14">
          <cell r="A14" t="str">
            <v>ด้าน</v>
          </cell>
          <cell r="B14" t="str">
            <v/>
          </cell>
        </row>
        <row r="15">
          <cell r="A15" t="str">
            <v>งบพัฒนา/งบปกติ</v>
          </cell>
          <cell r="B15" t="str">
            <v/>
          </cell>
        </row>
        <row r="16">
          <cell r="A16" t="str">
            <v>งบกลางCGD/BOB</v>
          </cell>
          <cell r="B16" t="str">
            <v/>
          </cell>
        </row>
        <row r="17">
          <cell r="A17" t="str">
            <v>Funds Center</v>
          </cell>
          <cell r="B17" t="str">
            <v/>
          </cell>
        </row>
        <row r="18">
          <cell r="A18" t="str">
            <v>Funded Program</v>
          </cell>
          <cell r="B18" t="str">
            <v/>
          </cell>
        </row>
        <row r="19">
          <cell r="A19" t="str">
            <v>Functional area</v>
          </cell>
          <cell r="B19" t="str">
            <v/>
          </cell>
        </row>
        <row r="20">
          <cell r="A20" t="str">
            <v>ยุทธศาสตร์การจัดสรร</v>
          </cell>
          <cell r="B20" t="str">
            <v/>
          </cell>
        </row>
        <row r="21">
          <cell r="A21" t="str">
            <v>จังหวัด</v>
          </cell>
          <cell r="B21" t="str">
            <v/>
          </cell>
        </row>
        <row r="22">
          <cell r="A22" t="str">
            <v>รายจ่ายประจำ/ลงทุน</v>
          </cell>
          <cell r="B22" t="str">
            <v>]ไม่ระบุ[</v>
          </cell>
        </row>
        <row r="23">
          <cell r="A23" t="str">
            <v>ปีFund</v>
          </cell>
          <cell r="B23" t="str">
            <v/>
          </cell>
        </row>
        <row r="24">
          <cell r="A24" t="str">
            <v>ลักษณะงาน</v>
          </cell>
          <cell r="B24" t="str">
            <v/>
          </cell>
        </row>
        <row r="25">
          <cell r="A25" t="str">
            <v>ลักษณะเศรษฐกิจ</v>
          </cell>
          <cell r="B25" t="str">
            <v/>
          </cell>
        </row>
        <row r="26">
          <cell r="A26" t="str">
            <v>แผนงาน</v>
          </cell>
          <cell r="B26" t="str">
            <v/>
          </cell>
        </row>
        <row r="27">
          <cell r="A27" t="str">
            <v>หมวดรายจ่าย</v>
          </cell>
          <cell r="B27" t="str">
            <v/>
          </cell>
        </row>
        <row r="28">
          <cell r="A28" t="str">
            <v>ลักษณะเศรษฐกิจ+งบราย</v>
          </cell>
          <cell r="B28" t="str">
            <v/>
          </cell>
        </row>
        <row r="29">
          <cell r="A29" t="str">
            <v>สาขา</v>
          </cell>
          <cell r="B29" t="str">
            <v/>
          </cell>
        </row>
        <row r="30">
          <cell r="A30" t="str">
            <v>งบรายจ่าย</v>
          </cell>
          <cell r="B30" t="str">
            <v/>
          </cell>
        </row>
        <row r="31">
          <cell r="A31" t="str">
            <v>Commitment item</v>
          </cell>
          <cell r="B31" t="str">
            <v/>
          </cell>
        </row>
        <row r="32">
          <cell r="A32" t="str">
            <v>ปีงบประมาณ</v>
          </cell>
          <cell r="B32" t="str">
            <v/>
          </cell>
        </row>
        <row r="33">
          <cell r="A33" t="str">
            <v>เดือน/ปีงบประมาณ</v>
          </cell>
          <cell r="B33" t="str">
            <v/>
          </cell>
        </row>
        <row r="34">
          <cell r="A34" t="str">
            <v>งาน / โครงการ</v>
          </cell>
          <cell r="B34" t="str">
            <v/>
          </cell>
        </row>
        <row r="35">
          <cell r="A35" t="str">
            <v>หน่วยงานเบิกแทน</v>
          </cell>
          <cell r="B35" t="str">
            <v/>
          </cell>
        </row>
        <row r="36">
          <cell r="A36" t="str">
            <v>FCTR หน่วยเบิกแทน</v>
          </cell>
          <cell r="B36" t="str">
            <v/>
          </cell>
        </row>
        <row r="37">
          <cell r="A37" t="str">
            <v>หน่วยงานที่ใช้งบกลาง</v>
          </cell>
          <cell r="B37" t="str">
            <v/>
          </cell>
        </row>
        <row r="38">
          <cell r="A38" t="str">
            <v>Funded Prog หน่วยเบิ</v>
          </cell>
          <cell r="B38" t="str">
            <v/>
          </cell>
        </row>
        <row r="39">
          <cell r="A39" t="str">
            <v>กรม</v>
          </cell>
          <cell r="B39" t="str">
            <v/>
          </cell>
        </row>
        <row r="40">
          <cell r="A40" t="str">
            <v>Request ID</v>
          </cell>
          <cell r="B40" t="str">
            <v/>
          </cell>
        </row>
        <row r="41">
          <cell r="A41" t="str">
            <v>งบประมาณ</v>
          </cell>
          <cell r="B41" t="str">
            <v>งบฯ หลังโอน/ปป. ทั้งสิ้น
I, จัดสรรถือจ่าย
F = D+E...</v>
          </cell>
        </row>
        <row r="42">
          <cell r="A42" t="str">
            <v>กระทรวง</v>
          </cell>
          <cell r="B42" t="str">
            <v>]50 รัฐวิสาหกิจ..95 รายจ่ายเพื่อชดใช้เงินคงดลัง[</v>
          </cell>
        </row>
        <row r="44">
          <cell r="A44" t="str">
            <v>FM area</v>
          </cell>
          <cell r="B44" t="str">
            <v>THAI GOVERNMENT</v>
          </cell>
        </row>
        <row r="45">
          <cell r="A45" t="str">
            <v>ปีงบประมาณ</v>
          </cell>
          <cell r="B45" t="str">
            <v>2564</v>
          </cell>
        </row>
        <row r="46">
          <cell r="A46" t="str">
            <v>ปีFund</v>
          </cell>
          <cell r="B46" t="str">
            <v>64</v>
          </cell>
        </row>
        <row r="47">
          <cell r="A47" t="str">
            <v>กระทรวง</v>
          </cell>
          <cell r="B47" t="str">
            <v>สำนักนายกรัฐมนตรี..96</v>
          </cell>
        </row>
        <row r="48">
          <cell r="A48" t="str">
            <v>งาน / โครงการ</v>
          </cell>
          <cell r="B48" t="str">
            <v>REST_H</v>
          </cell>
        </row>
        <row r="50">
          <cell r="A50" t="str">
            <v>Author</v>
          </cell>
          <cell r="B50" t="str">
            <v>GFBWD223</v>
          </cell>
        </row>
        <row r="51">
          <cell r="A51" t="str">
            <v>Last Changed by</v>
          </cell>
          <cell r="B51" t="str">
            <v>GFBWD223</v>
          </cell>
        </row>
        <row r="52">
          <cell r="A52" t="str">
            <v>InfoProvider</v>
          </cell>
          <cell r="B52" t="str">
            <v>ZRP04_M02</v>
          </cell>
        </row>
        <row r="53">
          <cell r="A53" t="str">
            <v>Query Technical Name</v>
          </cell>
          <cell r="B53" t="str">
            <v>ZRP04_M02_Q001_V3_2</v>
          </cell>
        </row>
        <row r="54">
          <cell r="A54" t="str">
            <v>Key Date</v>
          </cell>
          <cell r="B54" t="str">
            <v>30/9/2021</v>
          </cell>
        </row>
        <row r="55">
          <cell r="A55" t="str">
            <v>Changed At</v>
          </cell>
          <cell r="B55" t="str">
            <v>6/11/2020 18:13:50</v>
          </cell>
        </row>
        <row r="56">
          <cell r="A56" t="str">
            <v>Status of Data</v>
          </cell>
          <cell r="B56" t="str">
            <v>23/4/2021 21:45:34</v>
          </cell>
        </row>
        <row r="57">
          <cell r="A57" t="str">
            <v>Current User</v>
          </cell>
          <cell r="B57" t="str">
            <v>GFAPP_BW01</v>
          </cell>
        </row>
        <row r="58">
          <cell r="A58" t="str">
            <v>Last Refreshed</v>
          </cell>
          <cell r="B58" t="str">
            <v>24/4/2021 08:48:05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</row>
        <row r="60">
          <cell r="A60" t="str">
            <v>หน่วยเบิกจ่าย</v>
          </cell>
          <cell r="B60" t="str">
            <v/>
          </cell>
        </row>
        <row r="62">
          <cell r="A62" t="str">
            <v>ประเภทสำรองเงิน</v>
          </cell>
          <cell r="B62" t="str">
            <v/>
          </cell>
        </row>
        <row r="64">
          <cell r="B64" t="str">
            <v>รายจ่ายประจำ/ลงทุน</v>
          </cell>
          <cell r="C64" t="str">
            <v>รายจ่ายประจำ</v>
          </cell>
          <cell r="I64" t="str">
            <v>รายจ่ายลงทุน</v>
          </cell>
        </row>
        <row r="65">
          <cell r="C65" t="str">
            <v>งบฯ หลังโอน/ปป. ทั้งสิ้น
I</v>
          </cell>
          <cell r="D65" t="str">
            <v>จัดสรรถือจ่าย
F = D+E</v>
          </cell>
          <cell r="E65" t="str">
            <v>แผนการใช้จ่ายเงินปรับปรุง v2 
YTM</v>
          </cell>
          <cell r="F65" t="str">
            <v>PO ทั้งสิ้น
PJ = PX - PM + PL</v>
          </cell>
          <cell r="G65" t="str">
            <v>เบิกจ่ายทั้งสิ้น YTD
J = K+L</v>
          </cell>
          <cell r="H65" t="str">
            <v>ร้อยละเบิกจ่ายต่อ
งบฯหลังโอน/ปป.ทั้งสิ้น
P= %(J/I)</v>
          </cell>
          <cell r="I65" t="str">
            <v>งบฯ หลังโอน/ปป. ทั้งสิ้น
I</v>
          </cell>
          <cell r="J65" t="str">
            <v>จัดสรรถือจ่าย
F = D+E</v>
          </cell>
          <cell r="K65" t="str">
            <v>แผนการใช้จ่ายเงินปรับปรุง v2 
YTM</v>
          </cell>
          <cell r="L65" t="str">
            <v>PO ทั้งสิ้น
PJ = PX - PM + PL</v>
          </cell>
          <cell r="M65" t="str">
            <v>เบิกจ่ายทั้งสิ้น YTD
J = K+L</v>
          </cell>
          <cell r="N65" t="str">
            <v>ร้อยละเบิกจ่ายต่อ
งบฯหลังโอน/ปป.ทั้งสิ้น
P= %(J/I)</v>
          </cell>
        </row>
        <row r="66">
          <cell r="A66" t="str">
            <v>กระทรวง</v>
          </cell>
          <cell r="C66" t="str">
            <v>* 1,000,000 THB</v>
          </cell>
          <cell r="D66" t="str">
            <v>* 1,000,000 THB</v>
          </cell>
          <cell r="E66" t="str">
            <v/>
          </cell>
          <cell r="F66" t="str">
            <v>* 1,000,000 THB</v>
          </cell>
          <cell r="G66" t="str">
            <v>* 1,000,000 THB</v>
          </cell>
          <cell r="H66" t="str">
            <v>%</v>
          </cell>
          <cell r="I66" t="str">
            <v>* 1,000,000 THB</v>
          </cell>
          <cell r="J66" t="str">
            <v>* 1,000,000 THB</v>
          </cell>
          <cell r="K66" t="str">
            <v/>
          </cell>
          <cell r="L66" t="str">
            <v>* 1,000,000 THB</v>
          </cell>
          <cell r="M66" t="str">
            <v>* 1,000,000 THB</v>
          </cell>
          <cell r="N66" t="str">
            <v>%</v>
          </cell>
        </row>
        <row r="67">
          <cell r="A67" t="str">
            <v>รวมทั้งสิ้น</v>
          </cell>
          <cell r="C67">
            <v>1631579.27749911</v>
          </cell>
          <cell r="D67">
            <v>1266400.6309371099</v>
          </cell>
          <cell r="E67">
            <v>0</v>
          </cell>
          <cell r="F67">
            <v>19689.75170733</v>
          </cell>
          <cell r="G67">
            <v>944983.72304239997</v>
          </cell>
          <cell r="H67">
            <v>57.918345500000001</v>
          </cell>
          <cell r="I67">
            <v>530176.29560088995</v>
          </cell>
          <cell r="J67">
            <v>509852.92344088998</v>
          </cell>
          <cell r="K67">
            <v>0</v>
          </cell>
          <cell r="L67">
            <v>176309.54568062999</v>
          </cell>
          <cell r="M67">
            <v>165919.9712462</v>
          </cell>
          <cell r="N67">
            <v>31.295245114</v>
          </cell>
        </row>
        <row r="68">
          <cell r="A68" t="str">
            <v>08</v>
          </cell>
          <cell r="B68" t="str">
            <v>กระทรวงคมนาคม</v>
          </cell>
          <cell r="C68">
            <v>12554.526995349999</v>
          </cell>
          <cell r="D68">
            <v>9485.1745953499994</v>
          </cell>
          <cell r="E68">
            <v>0</v>
          </cell>
          <cell r="F68">
            <v>289.29049674999999</v>
          </cell>
          <cell r="G68">
            <v>6738.6038573599999</v>
          </cell>
          <cell r="H68">
            <v>53.674693279000003</v>
          </cell>
          <cell r="I68">
            <v>177404.20120464999</v>
          </cell>
          <cell r="J68">
            <v>173424.53710464999</v>
          </cell>
          <cell r="K68">
            <v>0</v>
          </cell>
          <cell r="L68">
            <v>88621.214593700002</v>
          </cell>
          <cell r="M68">
            <v>53985.514469740003</v>
          </cell>
          <cell r="N68">
            <v>30.430798201999998</v>
          </cell>
        </row>
        <row r="69">
          <cell r="A69" t="str">
            <v>18</v>
          </cell>
          <cell r="B69" t="str">
            <v>กระทรวงวัฒนธรรม</v>
          </cell>
          <cell r="C69">
            <v>5405.8636366800001</v>
          </cell>
          <cell r="D69">
            <v>4054.7423366799999</v>
          </cell>
          <cell r="E69">
            <v>0</v>
          </cell>
          <cell r="F69">
            <v>220.02497466</v>
          </cell>
          <cell r="G69">
            <v>2513.60273276</v>
          </cell>
          <cell r="H69">
            <v>46.497708815999999</v>
          </cell>
          <cell r="I69">
            <v>2557.0248633199999</v>
          </cell>
          <cell r="J69">
            <v>2471.3141633199998</v>
          </cell>
          <cell r="K69">
            <v>0</v>
          </cell>
          <cell r="L69">
            <v>1016.05562791</v>
          </cell>
          <cell r="M69">
            <v>720.60843336999994</v>
          </cell>
          <cell r="N69">
            <v>28.181518440000001</v>
          </cell>
        </row>
        <row r="70">
          <cell r="A70" t="str">
            <v>05</v>
          </cell>
          <cell r="B70" t="str">
            <v>กท.กทท.และกีฬา</v>
          </cell>
          <cell r="C70">
            <v>4457.468073</v>
          </cell>
          <cell r="D70">
            <v>3397.4649730000001</v>
          </cell>
          <cell r="E70">
            <v>0</v>
          </cell>
          <cell r="F70">
            <v>187.37304302999999</v>
          </cell>
          <cell r="G70">
            <v>2182.5658175499998</v>
          </cell>
          <cell r="H70">
            <v>48.964250147999998</v>
          </cell>
          <cell r="I70">
            <v>1635.2097269999999</v>
          </cell>
          <cell r="J70">
            <v>1491.2677269999999</v>
          </cell>
          <cell r="K70">
            <v>0</v>
          </cell>
          <cell r="L70">
            <v>324.85693591</v>
          </cell>
          <cell r="M70">
            <v>380.34664736000002</v>
          </cell>
          <cell r="N70">
            <v>23.259808273000001</v>
          </cell>
        </row>
        <row r="71">
          <cell r="A71" t="str">
            <v>27</v>
          </cell>
          <cell r="B71" t="str">
            <v>หน่วยงานของรัฐสภา</v>
          </cell>
          <cell r="C71">
            <v>6226.4308870000004</v>
          </cell>
          <cell r="D71">
            <v>4639.5757869999998</v>
          </cell>
          <cell r="E71">
            <v>0</v>
          </cell>
          <cell r="F71">
            <v>91.617620119999998</v>
          </cell>
          <cell r="G71">
            <v>3147.0968165200002</v>
          </cell>
          <cell r="H71">
            <v>50.544154005000003</v>
          </cell>
          <cell r="I71">
            <v>3379.9131130000001</v>
          </cell>
          <cell r="J71">
            <v>2436.7140129999998</v>
          </cell>
          <cell r="K71">
            <v>0</v>
          </cell>
          <cell r="L71">
            <v>193.97096400000001</v>
          </cell>
          <cell r="M71">
            <v>937.20518630000004</v>
          </cell>
          <cell r="N71">
            <v>27.728676890999999</v>
          </cell>
        </row>
        <row r="72">
          <cell r="A72" t="str">
            <v>07</v>
          </cell>
          <cell r="B72" t="str">
            <v>กท.เกษตรและสหกรณ์</v>
          </cell>
          <cell r="C72">
            <v>38411.272712999998</v>
          </cell>
          <cell r="D72">
            <v>29297.823913</v>
          </cell>
          <cell r="E72">
            <v>0</v>
          </cell>
          <cell r="F72">
            <v>718.25588541000002</v>
          </cell>
          <cell r="G72">
            <v>20274.850606470001</v>
          </cell>
          <cell r="H72">
            <v>52.783594956999998</v>
          </cell>
          <cell r="I72">
            <v>72319.813787000006</v>
          </cell>
          <cell r="J72">
            <v>72319.813787000006</v>
          </cell>
          <cell r="K72">
            <v>0</v>
          </cell>
          <cell r="L72">
            <v>19037.817771040001</v>
          </cell>
          <cell r="M72">
            <v>26844.973290499998</v>
          </cell>
          <cell r="N72">
            <v>37.119804221000003</v>
          </cell>
        </row>
        <row r="73">
          <cell r="A73" t="str">
            <v>12</v>
          </cell>
          <cell r="B73" t="str">
            <v>กระทรวงพลังงาน</v>
          </cell>
          <cell r="C73">
            <v>1551.9179939999999</v>
          </cell>
          <cell r="D73">
            <v>1176.4334940000001</v>
          </cell>
          <cell r="E73">
            <v>0</v>
          </cell>
          <cell r="F73">
            <v>131.82300981</v>
          </cell>
          <cell r="G73">
            <v>743.56448609999995</v>
          </cell>
          <cell r="H73">
            <v>47.912614517999998</v>
          </cell>
          <cell r="I73">
            <v>727.24990600000001</v>
          </cell>
          <cell r="J73">
            <v>613.042506</v>
          </cell>
          <cell r="K73">
            <v>0</v>
          </cell>
          <cell r="L73">
            <v>220.72067625</v>
          </cell>
          <cell r="M73">
            <v>229.31499170999999</v>
          </cell>
          <cell r="N73">
            <v>31.531800804</v>
          </cell>
        </row>
        <row r="74">
          <cell r="A74" t="str">
            <v>02</v>
          </cell>
          <cell r="B74" t="str">
            <v>กระทรวงกลาโหม</v>
          </cell>
          <cell r="C74">
            <v>160021.82895</v>
          </cell>
          <cell r="D74">
            <v>120282.37665000001</v>
          </cell>
          <cell r="E74">
            <v>0</v>
          </cell>
          <cell r="F74">
            <v>8639.6513990200001</v>
          </cell>
          <cell r="G74">
            <v>78989.983329819996</v>
          </cell>
          <cell r="H74">
            <v>49.362005076999999</v>
          </cell>
          <cell r="I74">
            <v>54508.819450000003</v>
          </cell>
          <cell r="J74">
            <v>50984.064550000003</v>
          </cell>
          <cell r="K74">
            <v>0</v>
          </cell>
          <cell r="L74">
            <v>10402.67210829</v>
          </cell>
          <cell r="M74">
            <v>13727.566224280001</v>
          </cell>
          <cell r="N74">
            <v>25.184119493000001</v>
          </cell>
        </row>
        <row r="75">
          <cell r="A75" t="str">
            <v>09</v>
          </cell>
          <cell r="B75" t="str">
            <v>กท.ทรัพยากรธรรมชาติฯ</v>
          </cell>
          <cell r="C75">
            <v>17367.16493454</v>
          </cell>
          <cell r="D75">
            <v>13033.718534539999</v>
          </cell>
          <cell r="E75">
            <v>0</v>
          </cell>
          <cell r="F75">
            <v>365.35658409000001</v>
          </cell>
          <cell r="G75">
            <v>9268.6883143600007</v>
          </cell>
          <cell r="H75">
            <v>53.369034896000002</v>
          </cell>
          <cell r="I75">
            <v>11968.541965459999</v>
          </cell>
          <cell r="J75">
            <v>11762.33606546</v>
          </cell>
          <cell r="K75">
            <v>0</v>
          </cell>
          <cell r="L75">
            <v>5202.8707143000001</v>
          </cell>
          <cell r="M75">
            <v>3483.8431839199998</v>
          </cell>
          <cell r="N75">
            <v>29.108334114000002</v>
          </cell>
        </row>
        <row r="76">
          <cell r="A76" t="str">
            <v>13</v>
          </cell>
          <cell r="B76" t="str">
            <v>กระทรวงพาณิชย์</v>
          </cell>
          <cell r="C76">
            <v>5932.57930657</v>
          </cell>
          <cell r="D76">
            <v>4614.5471065700003</v>
          </cell>
          <cell r="E76">
            <v>0</v>
          </cell>
          <cell r="F76">
            <v>407.05039642000003</v>
          </cell>
          <cell r="G76">
            <v>2837.982798</v>
          </cell>
          <cell r="H76">
            <v>47.837250062000003</v>
          </cell>
          <cell r="I76">
            <v>892.89349343000004</v>
          </cell>
          <cell r="J76">
            <v>892.89349343000004</v>
          </cell>
          <cell r="K76">
            <v>0</v>
          </cell>
          <cell r="L76">
            <v>425.62002892999999</v>
          </cell>
          <cell r="M76">
            <v>231.28036964</v>
          </cell>
          <cell r="N76">
            <v>25.902346847</v>
          </cell>
        </row>
        <row r="77">
          <cell r="A77" t="str">
            <v>22</v>
          </cell>
          <cell r="B77" t="str">
            <v>กระทรวงอุตสาหกรรม</v>
          </cell>
          <cell r="C77">
            <v>3917.8070411099998</v>
          </cell>
          <cell r="D77">
            <v>3101.6969411099999</v>
          </cell>
          <cell r="E77">
            <v>0</v>
          </cell>
          <cell r="F77">
            <v>417.88533565</v>
          </cell>
          <cell r="G77">
            <v>2010.7799676899999</v>
          </cell>
          <cell r="H77">
            <v>51.324119502999999</v>
          </cell>
          <cell r="I77">
            <v>741.37325888999999</v>
          </cell>
          <cell r="J77">
            <v>630.05975889000001</v>
          </cell>
          <cell r="K77">
            <v>0</v>
          </cell>
          <cell r="L77">
            <v>255.73938082999999</v>
          </cell>
          <cell r="M77">
            <v>139.92905044</v>
          </cell>
          <cell r="N77">
            <v>18.87430505</v>
          </cell>
        </row>
        <row r="78">
          <cell r="A78" t="str">
            <v>25</v>
          </cell>
          <cell r="B78" t="str">
            <v>ส่วน รช.มสก.ส.นายกฯ</v>
          </cell>
          <cell r="C78">
            <v>108768.31476973</v>
          </cell>
          <cell r="D78">
            <v>81634.077369730003</v>
          </cell>
          <cell r="E78">
            <v>0</v>
          </cell>
          <cell r="F78">
            <v>1365.90653892</v>
          </cell>
          <cell r="G78">
            <v>59181.160862800003</v>
          </cell>
          <cell r="H78">
            <v>54.410294936</v>
          </cell>
          <cell r="I78">
            <v>22006.10453027</v>
          </cell>
          <cell r="J78">
            <v>19526.342630269999</v>
          </cell>
          <cell r="K78">
            <v>0</v>
          </cell>
          <cell r="L78">
            <v>7493.4943116000004</v>
          </cell>
          <cell r="M78">
            <v>2571.2111660999999</v>
          </cell>
          <cell r="N78">
            <v>11.684081399</v>
          </cell>
        </row>
        <row r="79">
          <cell r="A79" t="str">
            <v>11</v>
          </cell>
          <cell r="B79" t="str">
            <v>กระทรวงดิจิทัลเพื่อฯ</v>
          </cell>
          <cell r="C79">
            <v>5599.7174122599999</v>
          </cell>
          <cell r="D79">
            <v>4312.0273122600001</v>
          </cell>
          <cell r="E79">
            <v>0</v>
          </cell>
          <cell r="F79">
            <v>274.66356162</v>
          </cell>
          <cell r="G79">
            <v>2365.35534465</v>
          </cell>
          <cell r="H79">
            <v>42.240619848000001</v>
          </cell>
          <cell r="I79">
            <v>2701.9400877399999</v>
          </cell>
          <cell r="J79">
            <v>2186.7046877399998</v>
          </cell>
          <cell r="K79">
            <v>0</v>
          </cell>
          <cell r="L79">
            <v>194.11960214999999</v>
          </cell>
          <cell r="M79">
            <v>1601.4078496100001</v>
          </cell>
          <cell r="N79">
            <v>59.268814171000002</v>
          </cell>
        </row>
        <row r="80">
          <cell r="A80" t="str">
            <v>16</v>
          </cell>
          <cell r="B80" t="str">
            <v>กระทรวงยุติธรรม</v>
          </cell>
          <cell r="C80">
            <v>23225.170949489999</v>
          </cell>
          <cell r="D80">
            <v>17394.181349490002</v>
          </cell>
          <cell r="E80">
            <v>0</v>
          </cell>
          <cell r="F80">
            <v>468.50014587999999</v>
          </cell>
          <cell r="G80">
            <v>12436.826222539999</v>
          </cell>
          <cell r="H80">
            <v>53.548911435999997</v>
          </cell>
          <cell r="I80">
            <v>3602.91995051</v>
          </cell>
          <cell r="J80">
            <v>2873.20635051</v>
          </cell>
          <cell r="K80">
            <v>0</v>
          </cell>
          <cell r="L80">
            <v>1056.4492546700001</v>
          </cell>
          <cell r="M80">
            <v>747.71613645000002</v>
          </cell>
          <cell r="N80">
            <v>20.753059926999999</v>
          </cell>
        </row>
        <row r="81">
          <cell r="A81" t="str">
            <v>15</v>
          </cell>
          <cell r="B81" t="str">
            <v>กระทรวงมหาดไทย</v>
          </cell>
          <cell r="C81">
            <v>253852.18979423001</v>
          </cell>
          <cell r="D81">
            <v>190492.36979423001</v>
          </cell>
          <cell r="E81">
            <v>0</v>
          </cell>
          <cell r="F81">
            <v>1580.63918926</v>
          </cell>
          <cell r="G81">
            <v>154674.35793629001</v>
          </cell>
          <cell r="H81">
            <v>60.930874009999997</v>
          </cell>
          <cell r="I81">
            <v>80635.482005769998</v>
          </cell>
          <cell r="J81">
            <v>79419.411905770001</v>
          </cell>
          <cell r="K81">
            <v>0</v>
          </cell>
          <cell r="L81">
            <v>16649.671464949999</v>
          </cell>
          <cell r="M81">
            <v>15507.27498063</v>
          </cell>
          <cell r="N81">
            <v>19.231329179999999</v>
          </cell>
        </row>
        <row r="82">
          <cell r="A82" t="str">
            <v>01</v>
          </cell>
          <cell r="B82" t="str">
            <v>สำนักนายกรัฐมนตรี</v>
          </cell>
          <cell r="C82">
            <v>27164.48183158</v>
          </cell>
          <cell r="D82">
            <v>20453.202931579999</v>
          </cell>
          <cell r="E82">
            <v>0</v>
          </cell>
          <cell r="F82">
            <v>1572.6244654499999</v>
          </cell>
          <cell r="G82">
            <v>14432.689609659999</v>
          </cell>
          <cell r="H82">
            <v>53.130737774000004</v>
          </cell>
          <cell r="I82">
            <v>12126.445968419999</v>
          </cell>
          <cell r="J82">
            <v>11124.608768419999</v>
          </cell>
          <cell r="K82">
            <v>0</v>
          </cell>
          <cell r="L82">
            <v>2075.1072154399999</v>
          </cell>
          <cell r="M82">
            <v>5606.0569874900002</v>
          </cell>
          <cell r="N82">
            <v>46.230008380999998</v>
          </cell>
        </row>
        <row r="83">
          <cell r="A83" t="str">
            <v>20</v>
          </cell>
          <cell r="B83" t="str">
            <v>กระทรวงศึกษาธิการ</v>
          </cell>
          <cell r="C83">
            <v>336800.5702978</v>
          </cell>
          <cell r="D83">
            <v>252536.66919779999</v>
          </cell>
          <cell r="E83">
            <v>0</v>
          </cell>
          <cell r="F83">
            <v>319.26207324000001</v>
          </cell>
          <cell r="G83">
            <v>182982.76679599</v>
          </cell>
          <cell r="H83">
            <v>54.329708122</v>
          </cell>
          <cell r="I83">
            <v>19649.111502200001</v>
          </cell>
          <cell r="J83">
            <v>18449.999842199999</v>
          </cell>
          <cell r="K83">
            <v>0</v>
          </cell>
          <cell r="L83">
            <v>7567.2476220500002</v>
          </cell>
          <cell r="M83">
            <v>3864.8249592000002</v>
          </cell>
          <cell r="N83">
            <v>19.669209768999998</v>
          </cell>
        </row>
        <row r="84">
          <cell r="A84" t="str">
            <v>21</v>
          </cell>
          <cell r="B84" t="str">
            <v>กระทรวงสาธารณสุข</v>
          </cell>
          <cell r="C84">
            <v>128826.82337616</v>
          </cell>
          <cell r="D84">
            <v>96653.717126160001</v>
          </cell>
          <cell r="E84">
            <v>0</v>
          </cell>
          <cell r="F84">
            <v>582.65339628000004</v>
          </cell>
          <cell r="G84">
            <v>72525.441413520006</v>
          </cell>
          <cell r="H84">
            <v>56.296848367999999</v>
          </cell>
          <cell r="I84">
            <v>16975.488423840001</v>
          </cell>
          <cell r="J84">
            <v>16828.34502384</v>
          </cell>
          <cell r="K84">
            <v>0</v>
          </cell>
          <cell r="L84">
            <v>8653.8208123700006</v>
          </cell>
          <cell r="M84">
            <v>4668.4360440800001</v>
          </cell>
          <cell r="N84">
            <v>27.501041075</v>
          </cell>
        </row>
        <row r="85">
          <cell r="A85" t="str">
            <v>03</v>
          </cell>
          <cell r="B85" t="str">
            <v>กระทรวงการคลัง</v>
          </cell>
          <cell r="C85">
            <v>263735.05503061</v>
          </cell>
          <cell r="D85">
            <v>237625.25063061001</v>
          </cell>
          <cell r="E85">
            <v>0</v>
          </cell>
          <cell r="F85">
            <v>1102.75537227</v>
          </cell>
          <cell r="G85">
            <v>160142.75349243</v>
          </cell>
          <cell r="H85">
            <v>60.721072317999997</v>
          </cell>
          <cell r="I85">
            <v>4705.12186939</v>
          </cell>
          <cell r="J85">
            <v>4153.7641693899996</v>
          </cell>
          <cell r="K85">
            <v>0</v>
          </cell>
          <cell r="L85">
            <v>1776.5319705899999</v>
          </cell>
          <cell r="M85">
            <v>1642.1993772000001</v>
          </cell>
          <cell r="N85">
            <v>34.902377086000001</v>
          </cell>
        </row>
        <row r="86">
          <cell r="A86" t="str">
            <v>06</v>
          </cell>
          <cell r="B86" t="str">
            <v>กท.พ.สังคม/คม.มนุษย์</v>
          </cell>
          <cell r="C86">
            <v>20708.416450000001</v>
          </cell>
          <cell r="D86">
            <v>15507.249449999999</v>
          </cell>
          <cell r="E86">
            <v>0</v>
          </cell>
          <cell r="F86">
            <v>79.123421480000005</v>
          </cell>
          <cell r="G86">
            <v>13135.75551796</v>
          </cell>
          <cell r="H86">
            <v>63.431965208999998</v>
          </cell>
          <cell r="I86">
            <v>1633.39435</v>
          </cell>
          <cell r="J86">
            <v>1633.39435</v>
          </cell>
          <cell r="K86">
            <v>0</v>
          </cell>
          <cell r="L86">
            <v>167.71945959000001</v>
          </cell>
          <cell r="M86">
            <v>668.46985336</v>
          </cell>
          <cell r="N86">
            <v>40.925196866999997</v>
          </cell>
        </row>
        <row r="87">
          <cell r="A87" t="str">
            <v>04</v>
          </cell>
          <cell r="B87" t="str">
            <v>กระทรวงการต่างประเทศ</v>
          </cell>
          <cell r="C87">
            <v>7756.4097000000002</v>
          </cell>
          <cell r="D87">
            <v>7138.1938129999999</v>
          </cell>
          <cell r="E87">
            <v>0</v>
          </cell>
          <cell r="F87">
            <v>77.546893560000001</v>
          </cell>
          <cell r="G87">
            <v>5144.8962351099999</v>
          </cell>
          <cell r="H87">
            <v>66.330898368000007</v>
          </cell>
          <cell r="I87">
            <v>399.9545</v>
          </cell>
          <cell r="J87">
            <v>349.17649999999998</v>
          </cell>
          <cell r="K87">
            <v>0</v>
          </cell>
          <cell r="L87">
            <v>67.011471069999999</v>
          </cell>
          <cell r="M87">
            <v>66.174907849999997</v>
          </cell>
          <cell r="N87">
            <v>16.545609026000001</v>
          </cell>
        </row>
        <row r="88">
          <cell r="A88" t="str">
            <v>23</v>
          </cell>
          <cell r="B88" t="str">
            <v>กระทรวงการอุดมศึกษา</v>
          </cell>
          <cell r="C88">
            <v>95350.856213000006</v>
          </cell>
          <cell r="D88">
            <v>71610.436287999997</v>
          </cell>
          <cell r="E88">
            <v>0</v>
          </cell>
          <cell r="F88">
            <v>726.49095401</v>
          </cell>
          <cell r="G88">
            <v>62929.555273919999</v>
          </cell>
          <cell r="H88">
            <v>65.997892178000001</v>
          </cell>
          <cell r="I88">
            <v>32776.164287</v>
          </cell>
          <cell r="J88">
            <v>30643.932186999999</v>
          </cell>
          <cell r="K88">
            <v>0</v>
          </cell>
          <cell r="L88">
            <v>4692.6323530899999</v>
          </cell>
          <cell r="M88">
            <v>23024.19400847</v>
          </cell>
          <cell r="N88">
            <v>70.246761660999994</v>
          </cell>
        </row>
        <row r="89">
          <cell r="A89" t="str">
            <v>17</v>
          </cell>
          <cell r="B89" t="str">
            <v>กระทรวงแรงงาน</v>
          </cell>
          <cell r="C89">
            <v>69339.397742999994</v>
          </cell>
          <cell r="D89">
            <v>52004.549843000001</v>
          </cell>
          <cell r="E89">
            <v>0</v>
          </cell>
          <cell r="F89">
            <v>71.256950399999994</v>
          </cell>
          <cell r="G89">
            <v>50839.626610899999</v>
          </cell>
          <cell r="H89">
            <v>73.319971424000002</v>
          </cell>
          <cell r="I89">
            <v>380.91915699999998</v>
          </cell>
          <cell r="J89">
            <v>371.88125700000001</v>
          </cell>
          <cell r="K89">
            <v>0</v>
          </cell>
          <cell r="L89">
            <v>214.20134189999999</v>
          </cell>
          <cell r="M89">
            <v>93.752528499999997</v>
          </cell>
          <cell r="N89">
            <v>24.612185231000002</v>
          </cell>
        </row>
        <row r="90">
          <cell r="A90" t="str">
            <v>29</v>
          </cell>
          <cell r="B90" t="str">
            <v>หน่วยงานอิสระของรัฐ</v>
          </cell>
          <cell r="C90">
            <v>15574.0591</v>
          </cell>
          <cell r="D90">
            <v>11682.3712</v>
          </cell>
          <cell r="E90">
            <v>0</v>
          </cell>
          <cell r="F90">
            <v>0</v>
          </cell>
          <cell r="G90">
            <v>11682.3712</v>
          </cell>
          <cell r="H90">
            <v>75.011730243000002</v>
          </cell>
          <cell r="I90">
            <v>2190.2107999999998</v>
          </cell>
          <cell r="J90">
            <v>1514.7416000000001</v>
          </cell>
          <cell r="K90">
            <v>0</v>
          </cell>
          <cell r="L90">
            <v>0</v>
          </cell>
          <cell r="M90">
            <v>1426.2996000000001</v>
          </cell>
          <cell r="N90">
            <v>65.121567294000002</v>
          </cell>
        </row>
        <row r="91">
          <cell r="A91" t="str">
            <v>28</v>
          </cell>
          <cell r="B91" t="str">
            <v>หน่วยงานของศาล</v>
          </cell>
          <cell r="C91">
            <v>19030.954300000001</v>
          </cell>
          <cell r="D91">
            <v>14272.7803</v>
          </cell>
          <cell r="E91">
            <v>0</v>
          </cell>
          <cell r="F91">
            <v>0</v>
          </cell>
          <cell r="G91">
            <v>13802.4478</v>
          </cell>
          <cell r="H91">
            <v>72.526304159000006</v>
          </cell>
          <cell r="I91">
            <v>4257.9974000000002</v>
          </cell>
          <cell r="J91">
            <v>3751.3710000000001</v>
          </cell>
          <cell r="K91">
            <v>0</v>
          </cell>
          <cell r="L91">
            <v>0</v>
          </cell>
          <cell r="M91">
            <v>3751.3710000000001</v>
          </cell>
          <cell r="N91">
            <v>88.101768215999996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V84"/>
  <sheetViews>
    <sheetView tabSelected="1" view="pageBreakPreview" zoomScale="80" zoomScaleNormal="86" zoomScaleSheetLayoutView="80" workbookViewId="0">
      <pane xSplit="2" ySplit="5" topLeftCell="C12" activePane="bottomRight" state="frozen"/>
      <selection activeCell="A2" sqref="A2:J2"/>
      <selection pane="topRight" activeCell="A2" sqref="A2:J2"/>
      <selection pane="bottomLeft" activeCell="A2" sqref="A2:J2"/>
      <selection pane="bottomRight" activeCell="G12" sqref="G12"/>
    </sheetView>
  </sheetViews>
  <sheetFormatPr defaultRowHeight="12.75"/>
  <cols>
    <col min="1" max="1" width="6.7109375" style="65" customWidth="1"/>
    <col min="2" max="2" width="39.42578125" customWidth="1"/>
    <col min="3" max="3" width="14" customWidth="1"/>
    <col min="4" max="8" width="12.42578125" customWidth="1"/>
    <col min="9" max="9" width="14" customWidth="1"/>
    <col min="10" max="14" width="12.42578125" customWidth="1"/>
    <col min="15" max="15" width="17.85546875" bestFit="1" customWidth="1"/>
    <col min="16" max="16" width="15.5703125" bestFit="1" customWidth="1"/>
    <col min="17" max="17" width="12.42578125" customWidth="1"/>
    <col min="18" max="18" width="13.42578125" bestFit="1" customWidth="1"/>
    <col min="19" max="19" width="15.5703125" bestFit="1" customWidth="1"/>
    <col min="20" max="20" width="12.42578125" customWidth="1"/>
    <col min="21" max="21" width="9" customWidth="1"/>
  </cols>
  <sheetData>
    <row r="1" spans="1:22" ht="33.75">
      <c r="A1" s="1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23 เมษายน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2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1</v>
      </c>
      <c r="T3" s="4"/>
    </row>
    <row r="4" spans="1:22" ht="2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9"/>
      <c r="I4" s="10" t="s">
        <v>5</v>
      </c>
      <c r="J4" s="11"/>
      <c r="K4" s="11"/>
      <c r="L4" s="11"/>
      <c r="M4" s="11"/>
      <c r="N4" s="11"/>
      <c r="O4" s="10" t="s">
        <v>6</v>
      </c>
      <c r="P4" s="11"/>
      <c r="Q4" s="11"/>
      <c r="R4" s="11"/>
      <c r="S4" s="11"/>
      <c r="T4" s="12"/>
    </row>
    <row r="5" spans="1:22" ht="84">
      <c r="A5" s="13"/>
      <c r="B5" s="14"/>
      <c r="C5" s="15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7" t="s">
        <v>12</v>
      </c>
      <c r="I5" s="15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7" t="s">
        <v>12</v>
      </c>
      <c r="O5" s="15" t="s">
        <v>13</v>
      </c>
      <c r="P5" s="16" t="s">
        <v>8</v>
      </c>
      <c r="Q5" s="16" t="s">
        <v>9</v>
      </c>
      <c r="R5" s="16" t="s">
        <v>10</v>
      </c>
      <c r="S5" s="16" t="s">
        <v>11</v>
      </c>
      <c r="T5" s="17" t="s">
        <v>12</v>
      </c>
    </row>
    <row r="6" spans="1:22" ht="21">
      <c r="A6" s="18">
        <v>1</v>
      </c>
      <c r="B6" s="19" t="str">
        <f>VLOOKUP($U6,[1]Name!$A:$B,2,0)</f>
        <v>กระทรวงคมนาคม</v>
      </c>
      <c r="C6" s="20">
        <f>IF(ISERROR(VLOOKUP($U6,[1]BN1!$A:$N,3,0)),0,VLOOKUP($U6,[1]BN1!$A:$N,3,0))</f>
        <v>12554.526995349999</v>
      </c>
      <c r="D6" s="20">
        <f>IF(ISERROR(VLOOKUP($U6,[1]BN1!$A:$N,4,0)),0,VLOOKUP($U6,[1]BN1!$A:$N,4,0))</f>
        <v>9485.1745953499994</v>
      </c>
      <c r="E6" s="20">
        <f>IF(ISERROR(VLOOKUP($U6,[1]BN1!$A:$N,5,0)),0,VLOOKUP($U6,[1]BN1!$A:$N,5,0))</f>
        <v>0</v>
      </c>
      <c r="F6" s="20">
        <f>IF(ISERROR(VLOOKUP($U6,[1]BN1!$A:$N,6,0)),0,VLOOKUP($U6,[1]BN1!$A:$N,6,0))</f>
        <v>289.29049674999999</v>
      </c>
      <c r="G6" s="20">
        <f>IF(ISERROR(VLOOKUP($U6,[1]BN1!$A:$N,7,0)),0,VLOOKUP($U6,[1]BN1!$A:$N,7,0))</f>
        <v>6738.6038573599999</v>
      </c>
      <c r="H6" s="21">
        <f t="shared" ref="H6:H30" si="0">IF(ISERROR(G6/C6*100),0,G6/C6*100)</f>
        <v>53.674693278813876</v>
      </c>
      <c r="I6" s="20">
        <f>IF(ISERROR(VLOOKUP($U6,[1]BN1!$A:$N,9,0)),0,VLOOKUP($U6,[1]BN1!$A:$N,9,0))</f>
        <v>177404.20120464999</v>
      </c>
      <c r="J6" s="22">
        <f>IF(ISERROR(VLOOKUP($U6,[1]BN1!$A:$N,10,0)),0,VLOOKUP($U6,[1]BN1!$A:$N,10,0))</f>
        <v>173424.53710464999</v>
      </c>
      <c r="K6" s="22">
        <f>IF(ISERROR(VLOOKUP($U6,[1]BN1!$A:$N,11,0)),0,VLOOKUP($U6,[1]BN1!$A:$N,11,0))</f>
        <v>0</v>
      </c>
      <c r="L6" s="22">
        <f>IF(ISERROR(VLOOKUP($U6,[1]BN1!$A:$N,12,0)),0,VLOOKUP($U6,[1]BN1!$A:$N,12,0))</f>
        <v>88621.214593700002</v>
      </c>
      <c r="M6" s="22">
        <f>IF(ISERROR(VLOOKUP($U6,[1]BN1!$A:$N,13,0)),0,VLOOKUP($U6,[1]BN1!$A:$N,13,0))</f>
        <v>53985.514469740003</v>
      </c>
      <c r="N6" s="23">
        <f t="shared" ref="N6:N30" si="1">IF(ISERROR(M6/I6*100),0,M6/I6*100)</f>
        <v>30.430798201595788</v>
      </c>
      <c r="O6" s="24">
        <f t="shared" ref="O6:S29" si="2">C6+I6</f>
        <v>189958.72819999998</v>
      </c>
      <c r="P6" s="25">
        <f t="shared" si="2"/>
        <v>182909.71169999999</v>
      </c>
      <c r="Q6" s="25">
        <f t="shared" si="2"/>
        <v>0</v>
      </c>
      <c r="R6" s="25">
        <f t="shared" si="2"/>
        <v>88910.505090450009</v>
      </c>
      <c r="S6" s="25">
        <f t="shared" si="2"/>
        <v>60724.118327100005</v>
      </c>
      <c r="T6" s="26">
        <f t="shared" ref="T6:T30" si="3">IF(ISERROR(S6/O6*100),0,S6/O6*100)</f>
        <v>31.967006150497067</v>
      </c>
      <c r="U6" s="27" t="s">
        <v>14</v>
      </c>
      <c r="V6" s="28"/>
    </row>
    <row r="7" spans="1:22" ht="21">
      <c r="A7" s="29">
        <v>2</v>
      </c>
      <c r="B7" s="30" t="str">
        <f>VLOOKUP($U7,[1]Name!$A:$B,2,0)</f>
        <v>กระทรวงวัฒนธรรม</v>
      </c>
      <c r="C7" s="31">
        <f>IF(ISERROR(VLOOKUP($U7,[1]BN1!$A:$N,3,0)),0,VLOOKUP($U7,[1]BN1!$A:$N,3,0))</f>
        <v>5405.8636366800001</v>
      </c>
      <c r="D7" s="32">
        <f>IF(ISERROR(VLOOKUP($U7,[1]BN1!$A:$N,4,0)),0,VLOOKUP($U7,[1]BN1!$A:$N,4,0))</f>
        <v>4054.7423366799999</v>
      </c>
      <c r="E7" s="32">
        <f>IF(ISERROR(VLOOKUP($U7,[1]BN1!$A:$N,5,0)),0,VLOOKUP($U7,[1]BN1!$A:$N,5,0))</f>
        <v>0</v>
      </c>
      <c r="F7" s="32">
        <f>IF(ISERROR(VLOOKUP($U7,[1]BN1!$A:$N,6,0)),0,VLOOKUP($U7,[1]BN1!$A:$N,6,0))</f>
        <v>220.02497466</v>
      </c>
      <c r="G7" s="32">
        <f>IF(ISERROR(VLOOKUP($U7,[1]BN1!$A:$N,7,0)),0,VLOOKUP($U7,[1]BN1!$A:$N,7,0))</f>
        <v>2513.60273276</v>
      </c>
      <c r="H7" s="33">
        <f t="shared" si="0"/>
        <v>46.497708815750372</v>
      </c>
      <c r="I7" s="31">
        <f>IF(ISERROR(VLOOKUP($U7,[1]BN1!$A:$N,9,0)),0,VLOOKUP($U7,[1]BN1!$A:$N,9,0))</f>
        <v>2557.0248633199999</v>
      </c>
      <c r="J7" s="32">
        <f>IF(ISERROR(VLOOKUP($U7,[1]BN1!$A:$N,10,0)),0,VLOOKUP($U7,[1]BN1!$A:$N,10,0))</f>
        <v>2471.3141633199998</v>
      </c>
      <c r="K7" s="32">
        <f>IF(ISERROR(VLOOKUP($U7,[1]BN1!$A:$N,11,0)),0,VLOOKUP($U7,[1]BN1!$A:$N,11,0))</f>
        <v>0</v>
      </c>
      <c r="L7" s="32">
        <f>IF(ISERROR(VLOOKUP($U7,[1]BN1!$A:$N,12,0)),0,VLOOKUP($U7,[1]BN1!$A:$N,12,0))</f>
        <v>1016.05562791</v>
      </c>
      <c r="M7" s="32">
        <f>IF(ISERROR(VLOOKUP($U7,[1]BN1!$A:$N,13,0)),0,VLOOKUP($U7,[1]BN1!$A:$N,13,0))</f>
        <v>720.60843336999994</v>
      </c>
      <c r="N7" s="34">
        <f t="shared" si="1"/>
        <v>28.181518439925281</v>
      </c>
      <c r="O7" s="31">
        <f t="shared" si="2"/>
        <v>7962.8885</v>
      </c>
      <c r="P7" s="32">
        <f t="shared" si="2"/>
        <v>6526.0564999999997</v>
      </c>
      <c r="Q7" s="32">
        <f t="shared" si="2"/>
        <v>0</v>
      </c>
      <c r="R7" s="32">
        <f t="shared" si="2"/>
        <v>1236.0806025699999</v>
      </c>
      <c r="S7" s="32">
        <f t="shared" si="2"/>
        <v>3234.21116613</v>
      </c>
      <c r="T7" s="35">
        <f t="shared" si="3"/>
        <v>40.616054916880977</v>
      </c>
      <c r="U7" s="27" t="s">
        <v>15</v>
      </c>
      <c r="V7" s="28"/>
    </row>
    <row r="8" spans="1:22" ht="21">
      <c r="A8" s="29">
        <v>3</v>
      </c>
      <c r="B8" s="30" t="str">
        <f>VLOOKUP($U8,[1]Name!$A:$B,2,0)</f>
        <v>กระทรวงการท่องเที่ยวและกีฬา</v>
      </c>
      <c r="C8" s="31">
        <f>IF(ISERROR(VLOOKUP($U8,[1]BN1!$A:$N,3,0)),0,VLOOKUP($U8,[1]BN1!$A:$N,3,0))</f>
        <v>4457.468073</v>
      </c>
      <c r="D8" s="32">
        <f>IF(ISERROR(VLOOKUP($U8,[1]BN1!$A:$N,4,0)),0,VLOOKUP($U8,[1]BN1!$A:$N,4,0))</f>
        <v>3397.4649730000001</v>
      </c>
      <c r="E8" s="32">
        <f>IF(ISERROR(VLOOKUP($U8,[1]BN1!$A:$N,5,0)),0,VLOOKUP($U8,[1]BN1!$A:$N,5,0))</f>
        <v>0</v>
      </c>
      <c r="F8" s="32">
        <f>IF(ISERROR(VLOOKUP($U8,[1]BN1!$A:$N,6,0)),0,VLOOKUP($U8,[1]BN1!$A:$N,6,0))</f>
        <v>187.37304302999999</v>
      </c>
      <c r="G8" s="32">
        <f>IF(ISERROR(VLOOKUP($U8,[1]BN1!$A:$N,7,0)),0,VLOOKUP($U8,[1]BN1!$A:$N,7,0))</f>
        <v>2182.5658175499998</v>
      </c>
      <c r="H8" s="33">
        <f t="shared" si="0"/>
        <v>48.964250148427254</v>
      </c>
      <c r="I8" s="31">
        <f>IF(ISERROR(VLOOKUP($U8,[1]BN1!$A:$N,9,0)),0,VLOOKUP($U8,[1]BN1!$A:$N,9,0))</f>
        <v>1635.2097269999999</v>
      </c>
      <c r="J8" s="36">
        <f>IF(ISERROR(VLOOKUP($U8,[1]BN1!$A:$N,10,0)),0,VLOOKUP($U8,[1]BN1!$A:$N,10,0))</f>
        <v>1491.2677269999999</v>
      </c>
      <c r="K8" s="36">
        <f>IF(ISERROR(VLOOKUP($U8,[1]BN1!$A:$N,11,0)),0,VLOOKUP($U8,[1]BN1!$A:$N,11,0))</f>
        <v>0</v>
      </c>
      <c r="L8" s="36">
        <f>IF(ISERROR(VLOOKUP($U8,[1]BN1!$A:$N,12,0)),0,VLOOKUP($U8,[1]BN1!$A:$N,12,0))</f>
        <v>324.85693591</v>
      </c>
      <c r="M8" s="36">
        <f>IF(ISERROR(VLOOKUP($U8,[1]BN1!$A:$N,13,0)),0,VLOOKUP($U8,[1]BN1!$A:$N,13,0))</f>
        <v>380.34664736000002</v>
      </c>
      <c r="N8" s="37">
        <f t="shared" si="1"/>
        <v>23.259808272899299</v>
      </c>
      <c r="O8" s="31">
        <f t="shared" si="2"/>
        <v>6092.6777999999995</v>
      </c>
      <c r="P8" s="36">
        <f t="shared" si="2"/>
        <v>4888.7327000000005</v>
      </c>
      <c r="Q8" s="36">
        <f t="shared" si="2"/>
        <v>0</v>
      </c>
      <c r="R8" s="36">
        <f t="shared" si="2"/>
        <v>512.22997894000002</v>
      </c>
      <c r="S8" s="36">
        <f t="shared" si="2"/>
        <v>2562.9124649099999</v>
      </c>
      <c r="T8" s="35">
        <f t="shared" si="3"/>
        <v>42.065452154880077</v>
      </c>
      <c r="U8" s="27" t="s">
        <v>16</v>
      </c>
      <c r="V8" s="28"/>
    </row>
    <row r="9" spans="1:22" ht="21">
      <c r="A9" s="29">
        <v>4</v>
      </c>
      <c r="B9" s="30" t="str">
        <f>VLOOKUP($U9,[1]Name!$A:$B,2,0)</f>
        <v>หน่วยงานของรัฐสภา</v>
      </c>
      <c r="C9" s="31">
        <f>IF(ISERROR(VLOOKUP($U9,[1]BN1!$A:$N,3,0)),0,VLOOKUP($U9,[1]BN1!$A:$N,3,0))</f>
        <v>6226.4308870000004</v>
      </c>
      <c r="D9" s="32">
        <f>IF(ISERROR(VLOOKUP($U9,[1]BN1!$A:$N,4,0)),0,VLOOKUP($U9,[1]BN1!$A:$N,4,0))</f>
        <v>4639.5757869999998</v>
      </c>
      <c r="E9" s="32">
        <f>IF(ISERROR(VLOOKUP($U9,[1]BN1!$A:$N,5,0)),0,VLOOKUP($U9,[1]BN1!$A:$N,5,0))</f>
        <v>0</v>
      </c>
      <c r="F9" s="32">
        <f>IF(ISERROR(VLOOKUP($U9,[1]BN1!$A:$N,6,0)),0,VLOOKUP($U9,[1]BN1!$A:$N,6,0))</f>
        <v>91.617620119999998</v>
      </c>
      <c r="G9" s="32">
        <f>IF(ISERROR(VLOOKUP($U9,[1]BN1!$A:$N,7,0)),0,VLOOKUP($U9,[1]BN1!$A:$N,7,0))</f>
        <v>3147.0968165200002</v>
      </c>
      <c r="H9" s="33">
        <f t="shared" si="0"/>
        <v>50.544154004676102</v>
      </c>
      <c r="I9" s="31">
        <f>IF(ISERROR(VLOOKUP($U9,[1]BN1!$A:$N,9,0)),0,VLOOKUP($U9,[1]BN1!$A:$N,9,0))</f>
        <v>3379.9131130000001</v>
      </c>
      <c r="J9" s="36">
        <f>IF(ISERROR(VLOOKUP($U9,[1]BN1!$A:$N,10,0)),0,VLOOKUP($U9,[1]BN1!$A:$N,10,0))</f>
        <v>2436.7140129999998</v>
      </c>
      <c r="K9" s="36">
        <f>IF(ISERROR(VLOOKUP($U9,[1]BN1!$A:$N,11,0)),0,VLOOKUP($U9,[1]BN1!$A:$N,11,0))</f>
        <v>0</v>
      </c>
      <c r="L9" s="36">
        <f>IF(ISERROR(VLOOKUP($U9,[1]BN1!$A:$N,12,0)),0,VLOOKUP($U9,[1]BN1!$A:$N,12,0))</f>
        <v>193.97096400000001</v>
      </c>
      <c r="M9" s="36">
        <f>IF(ISERROR(VLOOKUP($U9,[1]BN1!$A:$N,13,0)),0,VLOOKUP($U9,[1]BN1!$A:$N,13,0))</f>
        <v>937.20518630000004</v>
      </c>
      <c r="N9" s="37">
        <f t="shared" si="1"/>
        <v>27.72867689099084</v>
      </c>
      <c r="O9" s="31">
        <f t="shared" si="2"/>
        <v>9606.344000000001</v>
      </c>
      <c r="P9" s="36">
        <f t="shared" si="2"/>
        <v>7076.2897999999996</v>
      </c>
      <c r="Q9" s="36">
        <f t="shared" si="2"/>
        <v>0</v>
      </c>
      <c r="R9" s="36">
        <f t="shared" si="2"/>
        <v>285.58858412000001</v>
      </c>
      <c r="S9" s="36">
        <f t="shared" si="2"/>
        <v>4084.3020028200003</v>
      </c>
      <c r="T9" s="35">
        <f t="shared" si="3"/>
        <v>42.516716066174602</v>
      </c>
      <c r="U9" s="27" t="s">
        <v>17</v>
      </c>
      <c r="V9" s="28"/>
    </row>
    <row r="10" spans="1:22" ht="21">
      <c r="A10" s="29">
        <v>5</v>
      </c>
      <c r="B10" s="30" t="str">
        <f>VLOOKUP($U10,[1]Name!$A:$B,2,0)</f>
        <v>กระทรวงเกษตรและสหกรณ์</v>
      </c>
      <c r="C10" s="31">
        <f>IF(ISERROR(VLOOKUP($U10,[1]BN1!$A:$N,3,0)),0,VLOOKUP($U10,[1]BN1!$A:$N,3,0))</f>
        <v>38411.272712999998</v>
      </c>
      <c r="D10" s="32">
        <f>IF(ISERROR(VLOOKUP($U10,[1]BN1!$A:$N,4,0)),0,VLOOKUP($U10,[1]BN1!$A:$N,4,0))</f>
        <v>29297.823913</v>
      </c>
      <c r="E10" s="32">
        <f>IF(ISERROR(VLOOKUP($U10,[1]BN1!$A:$N,5,0)),0,VLOOKUP($U10,[1]BN1!$A:$N,5,0))</f>
        <v>0</v>
      </c>
      <c r="F10" s="32">
        <f>IF(ISERROR(VLOOKUP($U10,[1]BN1!$A:$N,6,0)),0,VLOOKUP($U10,[1]BN1!$A:$N,6,0))</f>
        <v>718.25588541000002</v>
      </c>
      <c r="G10" s="32">
        <f>IF(ISERROR(VLOOKUP($U10,[1]BN1!$A:$N,7,0)),0,VLOOKUP($U10,[1]BN1!$A:$N,7,0))</f>
        <v>20274.850606470001</v>
      </c>
      <c r="H10" s="33">
        <f t="shared" si="0"/>
        <v>52.783594956509042</v>
      </c>
      <c r="I10" s="31">
        <f>IF(ISERROR(VLOOKUP($U10,[1]BN1!$A:$N,9,0)),0,VLOOKUP($U10,[1]BN1!$A:$N,9,0))</f>
        <v>72319.813787000006</v>
      </c>
      <c r="J10" s="36">
        <f>IF(ISERROR(VLOOKUP($U10,[1]BN1!$A:$N,10,0)),0,VLOOKUP($U10,[1]BN1!$A:$N,10,0))</f>
        <v>72319.813787000006</v>
      </c>
      <c r="K10" s="36">
        <f>IF(ISERROR(VLOOKUP($U10,[1]BN1!$A:$N,11,0)),0,VLOOKUP($U10,[1]BN1!$A:$N,11,0))</f>
        <v>0</v>
      </c>
      <c r="L10" s="36">
        <f>IF(ISERROR(VLOOKUP($U10,[1]BN1!$A:$N,12,0)),0,VLOOKUP($U10,[1]BN1!$A:$N,12,0))</f>
        <v>19037.817771040001</v>
      </c>
      <c r="M10" s="36">
        <f>IF(ISERROR(VLOOKUP($U10,[1]BN1!$A:$N,13,0)),0,VLOOKUP($U10,[1]BN1!$A:$N,13,0))</f>
        <v>26844.973290499998</v>
      </c>
      <c r="N10" s="37">
        <f t="shared" si="1"/>
        <v>37.119804220687264</v>
      </c>
      <c r="O10" s="31">
        <f t="shared" si="2"/>
        <v>110731.0865</v>
      </c>
      <c r="P10" s="36">
        <f t="shared" si="2"/>
        <v>101617.63770000001</v>
      </c>
      <c r="Q10" s="36">
        <f t="shared" si="2"/>
        <v>0</v>
      </c>
      <c r="R10" s="36">
        <f t="shared" si="2"/>
        <v>19756.07365645</v>
      </c>
      <c r="S10" s="36">
        <f t="shared" si="2"/>
        <v>47119.823896970003</v>
      </c>
      <c r="T10" s="35">
        <f t="shared" si="3"/>
        <v>42.55338350443261</v>
      </c>
      <c r="U10" s="27" t="s">
        <v>18</v>
      </c>
      <c r="V10" s="28"/>
    </row>
    <row r="11" spans="1:22" ht="21">
      <c r="A11" s="29">
        <v>6</v>
      </c>
      <c r="B11" s="30" t="str">
        <f>VLOOKUP($U11,[1]Name!$A:$B,2,0)</f>
        <v>กระทรวงพลังงาน</v>
      </c>
      <c r="C11" s="31">
        <f>IF(ISERROR(VLOOKUP($U11,[1]BN1!$A:$N,3,0)),0,VLOOKUP($U11,[1]BN1!$A:$N,3,0))</f>
        <v>1551.9179939999999</v>
      </c>
      <c r="D11" s="32">
        <f>IF(ISERROR(VLOOKUP($U11,[1]BN1!$A:$N,4,0)),0,VLOOKUP($U11,[1]BN1!$A:$N,4,0))</f>
        <v>1176.4334940000001</v>
      </c>
      <c r="E11" s="32">
        <f>IF(ISERROR(VLOOKUP($U11,[1]BN1!$A:$N,5,0)),0,VLOOKUP($U11,[1]BN1!$A:$N,5,0))</f>
        <v>0</v>
      </c>
      <c r="F11" s="32">
        <f>IF(ISERROR(VLOOKUP($U11,[1]BN1!$A:$N,6,0)),0,VLOOKUP($U11,[1]BN1!$A:$N,6,0))</f>
        <v>131.82300981</v>
      </c>
      <c r="G11" s="32">
        <f>IF(ISERROR(VLOOKUP($U11,[1]BN1!$A:$N,7,0)),0,VLOOKUP($U11,[1]BN1!$A:$N,7,0))</f>
        <v>743.56448609999995</v>
      </c>
      <c r="H11" s="33">
        <f t="shared" si="0"/>
        <v>47.912614517954999</v>
      </c>
      <c r="I11" s="31">
        <f>IF(ISERROR(VLOOKUP($U11,[1]BN1!$A:$N,9,0)),0,VLOOKUP($U11,[1]BN1!$A:$N,9,0))</f>
        <v>727.24990600000001</v>
      </c>
      <c r="J11" s="36">
        <f>IF(ISERROR(VLOOKUP($U11,[1]BN1!$A:$N,10,0)),0,VLOOKUP($U11,[1]BN1!$A:$N,10,0))</f>
        <v>613.042506</v>
      </c>
      <c r="K11" s="36">
        <f>IF(ISERROR(VLOOKUP($U11,[1]BN1!$A:$N,11,0)),0,VLOOKUP($U11,[1]BN1!$A:$N,11,0))</f>
        <v>0</v>
      </c>
      <c r="L11" s="36">
        <f>IF(ISERROR(VLOOKUP($U11,[1]BN1!$A:$N,12,0)),0,VLOOKUP($U11,[1]BN1!$A:$N,12,0))</f>
        <v>220.72067625</v>
      </c>
      <c r="M11" s="36">
        <f>IF(ISERROR(VLOOKUP($U11,[1]BN1!$A:$N,13,0)),0,VLOOKUP($U11,[1]BN1!$A:$N,13,0))</f>
        <v>229.31499170999999</v>
      </c>
      <c r="N11" s="37">
        <f t="shared" si="1"/>
        <v>31.531800804385391</v>
      </c>
      <c r="O11" s="31">
        <f t="shared" si="2"/>
        <v>2279.1678999999999</v>
      </c>
      <c r="P11" s="36">
        <f t="shared" si="2"/>
        <v>1789.4760000000001</v>
      </c>
      <c r="Q11" s="36">
        <f t="shared" si="2"/>
        <v>0</v>
      </c>
      <c r="R11" s="36">
        <f t="shared" si="2"/>
        <v>352.54368606000003</v>
      </c>
      <c r="S11" s="36">
        <f t="shared" si="2"/>
        <v>972.87947780999991</v>
      </c>
      <c r="T11" s="35">
        <f t="shared" si="3"/>
        <v>42.685730955143761</v>
      </c>
      <c r="U11" s="27" t="s">
        <v>19</v>
      </c>
      <c r="V11" s="28"/>
    </row>
    <row r="12" spans="1:22" ht="21">
      <c r="A12" s="29">
        <v>7</v>
      </c>
      <c r="B12" s="30" t="str">
        <f>VLOOKUP($U12,[1]Name!$A:$B,2,0)</f>
        <v>กระทรวงกลาโหม</v>
      </c>
      <c r="C12" s="31">
        <f>IF(ISERROR(VLOOKUP($U12,[1]BN1!$A:$N,3,0)),0,VLOOKUP($U12,[1]BN1!$A:$N,3,0))</f>
        <v>160021.82895</v>
      </c>
      <c r="D12" s="32">
        <f>IF(ISERROR(VLOOKUP($U12,[1]BN1!$A:$N,4,0)),0,VLOOKUP($U12,[1]BN1!$A:$N,4,0))</f>
        <v>120282.37665000001</v>
      </c>
      <c r="E12" s="32">
        <f>IF(ISERROR(VLOOKUP($U12,[1]BN1!$A:$N,5,0)),0,VLOOKUP($U12,[1]BN1!$A:$N,5,0))</f>
        <v>0</v>
      </c>
      <c r="F12" s="32">
        <f>IF(ISERROR(VLOOKUP($U12,[1]BN1!$A:$N,6,0)),0,VLOOKUP($U12,[1]BN1!$A:$N,6,0))</f>
        <v>8639.6513990200001</v>
      </c>
      <c r="G12" s="32">
        <f>IF(ISERROR(VLOOKUP($U12,[1]BN1!$A:$N,7,0)),0,VLOOKUP($U12,[1]BN1!$A:$N,7,0))</f>
        <v>78989.983329819996</v>
      </c>
      <c r="H12" s="33">
        <f t="shared" si="0"/>
        <v>49.362005076508034</v>
      </c>
      <c r="I12" s="31">
        <f>IF(ISERROR(VLOOKUP($U12,[1]BN1!$A:$N,9,0)),0,VLOOKUP($U12,[1]BN1!$A:$N,9,0))</f>
        <v>54508.819450000003</v>
      </c>
      <c r="J12" s="36">
        <f>IF(ISERROR(VLOOKUP($U12,[1]BN1!$A:$N,10,0)),0,VLOOKUP($U12,[1]BN1!$A:$N,10,0))</f>
        <v>50984.064550000003</v>
      </c>
      <c r="K12" s="36">
        <f>IF(ISERROR(VLOOKUP($U12,[1]BN1!$A:$N,11,0)),0,VLOOKUP($U12,[1]BN1!$A:$N,11,0))</f>
        <v>0</v>
      </c>
      <c r="L12" s="36">
        <f>IF(ISERROR(VLOOKUP($U12,[1]BN1!$A:$N,12,0)),0,VLOOKUP($U12,[1]BN1!$A:$N,12,0))</f>
        <v>10402.67210829</v>
      </c>
      <c r="M12" s="36">
        <f>IF(ISERROR(VLOOKUP($U12,[1]BN1!$A:$N,13,0)),0,VLOOKUP($U12,[1]BN1!$A:$N,13,0))</f>
        <v>13727.566224280001</v>
      </c>
      <c r="N12" s="37">
        <f t="shared" si="1"/>
        <v>25.184119492575068</v>
      </c>
      <c r="O12" s="31">
        <f t="shared" si="2"/>
        <v>214530.64840000001</v>
      </c>
      <c r="P12" s="36">
        <f t="shared" si="2"/>
        <v>171266.4412</v>
      </c>
      <c r="Q12" s="36">
        <f t="shared" si="2"/>
        <v>0</v>
      </c>
      <c r="R12" s="36">
        <f t="shared" si="2"/>
        <v>19042.32350731</v>
      </c>
      <c r="S12" s="36">
        <f t="shared" si="2"/>
        <v>92717.549554099998</v>
      </c>
      <c r="T12" s="35">
        <f t="shared" si="3"/>
        <v>43.218789597477389</v>
      </c>
      <c r="U12" s="27" t="s">
        <v>20</v>
      </c>
      <c r="V12" s="28"/>
    </row>
    <row r="13" spans="1:22" ht="21">
      <c r="A13" s="29">
        <v>8</v>
      </c>
      <c r="B13" s="30" t="str">
        <f>VLOOKUP($U13,[1]Name!$A:$B,2,0)</f>
        <v>กระทรวงทรัพยากรธรรมชาติและสิ่งแวดล้อม</v>
      </c>
      <c r="C13" s="31">
        <f>IF(ISERROR(VLOOKUP($U13,[1]BN1!$A:$N,3,0)),0,VLOOKUP($U13,[1]BN1!$A:$N,3,0))</f>
        <v>17367.16493454</v>
      </c>
      <c r="D13" s="32">
        <f>IF(ISERROR(VLOOKUP($U13,[1]BN1!$A:$N,4,0)),0,VLOOKUP($U13,[1]BN1!$A:$N,4,0))</f>
        <v>13033.718534539999</v>
      </c>
      <c r="E13" s="32">
        <f>IF(ISERROR(VLOOKUP($U13,[1]BN1!$A:$N,5,0)),0,VLOOKUP($U13,[1]BN1!$A:$N,5,0))</f>
        <v>0</v>
      </c>
      <c r="F13" s="32">
        <f>IF(ISERROR(VLOOKUP($U13,[1]BN1!$A:$N,6,0)),0,VLOOKUP($U13,[1]BN1!$A:$N,6,0))</f>
        <v>365.35658409000001</v>
      </c>
      <c r="G13" s="32">
        <f>IF(ISERROR(VLOOKUP($U13,[1]BN1!$A:$N,7,0)),0,VLOOKUP($U13,[1]BN1!$A:$N,7,0))</f>
        <v>9268.6883143600007</v>
      </c>
      <c r="H13" s="33">
        <f t="shared" si="0"/>
        <v>53.369034895996961</v>
      </c>
      <c r="I13" s="31">
        <f>IF(ISERROR(VLOOKUP($U13,[1]BN1!$A:$N,9,0)),0,VLOOKUP($U13,[1]BN1!$A:$N,9,0))</f>
        <v>11968.541965459999</v>
      </c>
      <c r="J13" s="36">
        <f>IF(ISERROR(VLOOKUP($U13,[1]BN1!$A:$N,10,0)),0,VLOOKUP($U13,[1]BN1!$A:$N,10,0))</f>
        <v>11762.33606546</v>
      </c>
      <c r="K13" s="36">
        <f>IF(ISERROR(VLOOKUP($U13,[1]BN1!$A:$N,11,0)),0,VLOOKUP($U13,[1]BN1!$A:$N,11,0))</f>
        <v>0</v>
      </c>
      <c r="L13" s="36">
        <f>IF(ISERROR(VLOOKUP($U13,[1]BN1!$A:$N,12,0)),0,VLOOKUP($U13,[1]BN1!$A:$N,12,0))</f>
        <v>5202.8707143000001</v>
      </c>
      <c r="M13" s="36">
        <f>IF(ISERROR(VLOOKUP($U13,[1]BN1!$A:$N,13,0)),0,VLOOKUP($U13,[1]BN1!$A:$N,13,0))</f>
        <v>3483.8431839199998</v>
      </c>
      <c r="N13" s="37">
        <f t="shared" si="1"/>
        <v>29.108334114330876</v>
      </c>
      <c r="O13" s="31">
        <f t="shared" si="2"/>
        <v>29335.706899999997</v>
      </c>
      <c r="P13" s="36">
        <f t="shared" si="2"/>
        <v>24796.054599999999</v>
      </c>
      <c r="Q13" s="36">
        <f t="shared" si="2"/>
        <v>0</v>
      </c>
      <c r="R13" s="36">
        <f t="shared" si="2"/>
        <v>5568.2272983900002</v>
      </c>
      <c r="S13" s="36">
        <f t="shared" si="2"/>
        <v>12752.531498280001</v>
      </c>
      <c r="T13" s="35">
        <f t="shared" si="3"/>
        <v>43.471021652046851</v>
      </c>
      <c r="U13" s="27" t="s">
        <v>21</v>
      </c>
      <c r="V13" s="28"/>
    </row>
    <row r="14" spans="1:22" ht="21">
      <c r="A14" s="29">
        <v>9</v>
      </c>
      <c r="B14" s="30" t="str">
        <f>VLOOKUP($U14,[1]Name!$A:$B,2,0)</f>
        <v>กระทรวงพาณิชย์</v>
      </c>
      <c r="C14" s="31">
        <f>IF(ISERROR(VLOOKUP($U14,[1]BN1!$A:$N,3,0)),0,VLOOKUP($U14,[1]BN1!$A:$N,3,0))</f>
        <v>5932.57930657</v>
      </c>
      <c r="D14" s="32">
        <f>IF(ISERROR(VLOOKUP($U14,[1]BN1!$A:$N,4,0)),0,VLOOKUP($U14,[1]BN1!$A:$N,4,0))</f>
        <v>4614.5471065700003</v>
      </c>
      <c r="E14" s="32">
        <f>IF(ISERROR(VLOOKUP($U14,[1]BN1!$A:$N,5,0)),0,VLOOKUP($U14,[1]BN1!$A:$N,5,0))</f>
        <v>0</v>
      </c>
      <c r="F14" s="32">
        <f>IF(ISERROR(VLOOKUP($U14,[1]BN1!$A:$N,6,0)),0,VLOOKUP($U14,[1]BN1!$A:$N,6,0))</f>
        <v>407.05039642000003</v>
      </c>
      <c r="G14" s="32">
        <f>IF(ISERROR(VLOOKUP($U14,[1]BN1!$A:$N,7,0)),0,VLOOKUP($U14,[1]BN1!$A:$N,7,0))</f>
        <v>2837.982798</v>
      </c>
      <c r="H14" s="33">
        <f t="shared" si="0"/>
        <v>47.837250061825429</v>
      </c>
      <c r="I14" s="31">
        <f>IF(ISERROR(VLOOKUP($U14,[1]BN1!$A:$N,9,0)),0,VLOOKUP($U14,[1]BN1!$A:$N,9,0))</f>
        <v>892.89349343000004</v>
      </c>
      <c r="J14" s="36">
        <f>IF(ISERROR(VLOOKUP($U14,[1]BN1!$A:$N,10,0)),0,VLOOKUP($U14,[1]BN1!$A:$N,10,0))</f>
        <v>892.89349343000004</v>
      </c>
      <c r="K14" s="36">
        <f>IF(ISERROR(VLOOKUP($U14,[1]BN1!$A:$N,11,0)),0,VLOOKUP($U14,[1]BN1!$A:$N,11,0))</f>
        <v>0</v>
      </c>
      <c r="L14" s="36">
        <f>IF(ISERROR(VLOOKUP($U14,[1]BN1!$A:$N,12,0)),0,VLOOKUP($U14,[1]BN1!$A:$N,12,0))</f>
        <v>425.62002892999999</v>
      </c>
      <c r="M14" s="36">
        <f>IF(ISERROR(VLOOKUP($U14,[1]BN1!$A:$N,13,0)),0,VLOOKUP($U14,[1]BN1!$A:$N,13,0))</f>
        <v>231.28036964</v>
      </c>
      <c r="N14" s="37">
        <f t="shared" si="1"/>
        <v>25.902346846716227</v>
      </c>
      <c r="O14" s="31">
        <f t="shared" si="2"/>
        <v>6825.4727999999996</v>
      </c>
      <c r="P14" s="36">
        <f t="shared" si="2"/>
        <v>5507.4405999999999</v>
      </c>
      <c r="Q14" s="36">
        <f t="shared" si="2"/>
        <v>0</v>
      </c>
      <c r="R14" s="36">
        <f t="shared" si="2"/>
        <v>832.67042534999996</v>
      </c>
      <c r="S14" s="36">
        <f t="shared" si="2"/>
        <v>3069.2631676400001</v>
      </c>
      <c r="T14" s="35">
        <f t="shared" si="3"/>
        <v>44.967773772975846</v>
      </c>
      <c r="U14" s="27" t="s">
        <v>22</v>
      </c>
      <c r="V14" s="28"/>
    </row>
    <row r="15" spans="1:22" ht="21">
      <c r="A15" s="29">
        <v>10</v>
      </c>
      <c r="B15" s="30" t="str">
        <f>VLOOKUP($U15,[1]Name!$A:$B,2,0)</f>
        <v>กระทรวงอุตสาหกรรม</v>
      </c>
      <c r="C15" s="31">
        <f>IF(ISERROR(VLOOKUP($U15,[1]BN1!$A:$N,3,0)),0,VLOOKUP($U15,[1]BN1!$A:$N,3,0))</f>
        <v>3917.8070411099998</v>
      </c>
      <c r="D15" s="32">
        <f>IF(ISERROR(VLOOKUP($U15,[1]BN1!$A:$N,4,0)),0,VLOOKUP($U15,[1]BN1!$A:$N,4,0))</f>
        <v>3101.6969411099999</v>
      </c>
      <c r="E15" s="32">
        <f>IF(ISERROR(VLOOKUP($U15,[1]BN1!$A:$N,5,0)),0,VLOOKUP($U15,[1]BN1!$A:$N,5,0))</f>
        <v>0</v>
      </c>
      <c r="F15" s="32">
        <f>IF(ISERROR(VLOOKUP($U15,[1]BN1!$A:$N,6,0)),0,VLOOKUP($U15,[1]BN1!$A:$N,6,0))</f>
        <v>417.88533565</v>
      </c>
      <c r="G15" s="32">
        <f>IF(ISERROR(VLOOKUP($U15,[1]BN1!$A:$N,7,0)),0,VLOOKUP($U15,[1]BN1!$A:$N,7,0))</f>
        <v>2010.7799676899999</v>
      </c>
      <c r="H15" s="33">
        <f t="shared" si="0"/>
        <v>51.324119503351099</v>
      </c>
      <c r="I15" s="31">
        <f>IF(ISERROR(VLOOKUP($U15,[1]BN1!$A:$N,9,0)),0,VLOOKUP($U15,[1]BN1!$A:$N,9,0))</f>
        <v>741.37325888999999</v>
      </c>
      <c r="J15" s="36">
        <f>IF(ISERROR(VLOOKUP($U15,[1]BN1!$A:$N,10,0)),0,VLOOKUP($U15,[1]BN1!$A:$N,10,0))</f>
        <v>630.05975889000001</v>
      </c>
      <c r="K15" s="36">
        <f>IF(ISERROR(VLOOKUP($U15,[1]BN1!$A:$N,11,0)),0,VLOOKUP($U15,[1]BN1!$A:$N,11,0))</f>
        <v>0</v>
      </c>
      <c r="L15" s="36">
        <f>IF(ISERROR(VLOOKUP($U15,[1]BN1!$A:$N,12,0)),0,VLOOKUP($U15,[1]BN1!$A:$N,12,0))</f>
        <v>255.73938082999999</v>
      </c>
      <c r="M15" s="36">
        <f>IF(ISERROR(VLOOKUP($U15,[1]BN1!$A:$N,13,0)),0,VLOOKUP($U15,[1]BN1!$A:$N,13,0))</f>
        <v>139.92905044</v>
      </c>
      <c r="N15" s="37">
        <f t="shared" si="1"/>
        <v>18.874305049726882</v>
      </c>
      <c r="O15" s="31">
        <f t="shared" si="2"/>
        <v>4659.1803</v>
      </c>
      <c r="P15" s="36">
        <f t="shared" si="2"/>
        <v>3731.7566999999999</v>
      </c>
      <c r="Q15" s="36">
        <f t="shared" si="2"/>
        <v>0</v>
      </c>
      <c r="R15" s="36">
        <f t="shared" si="2"/>
        <v>673.62471647999996</v>
      </c>
      <c r="S15" s="36">
        <f t="shared" si="2"/>
        <v>2150.70901813</v>
      </c>
      <c r="T15" s="35">
        <f t="shared" si="3"/>
        <v>46.160673759073028</v>
      </c>
      <c r="U15" s="27" t="s">
        <v>23</v>
      </c>
      <c r="V15" s="28"/>
    </row>
    <row r="16" spans="1:22" ht="21">
      <c r="A16" s="29">
        <v>11</v>
      </c>
      <c r="B16" s="30" t="str">
        <f>VLOOKUP($U16,[1]Name!$A:$B,2,0)</f>
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</c>
      <c r="C16" s="31">
        <f>IF(ISERROR(VLOOKUP($U16,[1]BN1!$A:$N,3,0)),0,VLOOKUP($U16,[1]BN1!$A:$N,3,0))</f>
        <v>108768.31476973</v>
      </c>
      <c r="D16" s="32">
        <f>IF(ISERROR(VLOOKUP($U16,[1]BN1!$A:$N,4,0)),0,VLOOKUP($U16,[1]BN1!$A:$N,4,0))</f>
        <v>81634.077369730003</v>
      </c>
      <c r="E16" s="32">
        <f>IF(ISERROR(VLOOKUP($U16,[1]BN1!$A:$N,5,0)),0,VLOOKUP($U16,[1]BN1!$A:$N,5,0))</f>
        <v>0</v>
      </c>
      <c r="F16" s="32">
        <f>IF(ISERROR(VLOOKUP($U16,[1]BN1!$A:$N,6,0)),0,VLOOKUP($U16,[1]BN1!$A:$N,6,0))</f>
        <v>1365.90653892</v>
      </c>
      <c r="G16" s="32">
        <f>IF(ISERROR(VLOOKUP($U16,[1]BN1!$A:$N,7,0)),0,VLOOKUP($U16,[1]BN1!$A:$N,7,0))</f>
        <v>59181.160862800003</v>
      </c>
      <c r="H16" s="33">
        <f t="shared" si="0"/>
        <v>54.410294935699419</v>
      </c>
      <c r="I16" s="31">
        <f>IF(ISERROR(VLOOKUP($U16,[1]BN1!$A:$N,9,0)),0,VLOOKUP($U16,[1]BN1!$A:$N,9,0))</f>
        <v>22006.10453027</v>
      </c>
      <c r="J16" s="36">
        <f>IF(ISERROR(VLOOKUP($U16,[1]BN1!$A:$N,10,0)),0,VLOOKUP($U16,[1]BN1!$A:$N,10,0))</f>
        <v>19526.342630269999</v>
      </c>
      <c r="K16" s="36">
        <f>IF(ISERROR(VLOOKUP($U16,[1]BN1!$A:$N,11,0)),0,VLOOKUP($U16,[1]BN1!$A:$N,11,0))</f>
        <v>0</v>
      </c>
      <c r="L16" s="36">
        <f>IF(ISERROR(VLOOKUP($U16,[1]BN1!$A:$N,12,0)),0,VLOOKUP($U16,[1]BN1!$A:$N,12,0))</f>
        <v>7493.4943116000004</v>
      </c>
      <c r="M16" s="36">
        <f>IF(ISERROR(VLOOKUP($U16,[1]BN1!$A:$N,13,0)),0,VLOOKUP($U16,[1]BN1!$A:$N,13,0))</f>
        <v>2571.2111660999999</v>
      </c>
      <c r="N16" s="37">
        <f t="shared" si="1"/>
        <v>11.684081399155531</v>
      </c>
      <c r="O16" s="31">
        <f t="shared" si="2"/>
        <v>130774.41930000001</v>
      </c>
      <c r="P16" s="36">
        <f t="shared" si="2"/>
        <v>101160.42</v>
      </c>
      <c r="Q16" s="36">
        <f t="shared" si="2"/>
        <v>0</v>
      </c>
      <c r="R16" s="36">
        <f t="shared" si="2"/>
        <v>8859.4008505199999</v>
      </c>
      <c r="S16" s="36">
        <f t="shared" si="2"/>
        <v>61752.372028900005</v>
      </c>
      <c r="T16" s="35">
        <f t="shared" si="3"/>
        <v>47.220528570834951</v>
      </c>
      <c r="U16" s="27" t="s">
        <v>24</v>
      </c>
      <c r="V16" s="28"/>
    </row>
    <row r="17" spans="1:22" ht="21">
      <c r="A17" s="29">
        <v>12</v>
      </c>
      <c r="B17" s="30" t="str">
        <f>VLOOKUP($U17,[1]Name!$A:$B,2,0)</f>
        <v>กระทรวงดิจิทัลเพื่อเศรษฐกิจและสังคม</v>
      </c>
      <c r="C17" s="31">
        <f>IF(ISERROR(VLOOKUP($U17,[1]BN1!$A:$N,3,0)),0,VLOOKUP($U17,[1]BN1!$A:$N,3,0))</f>
        <v>5599.7174122599999</v>
      </c>
      <c r="D17" s="32">
        <f>IF(ISERROR(VLOOKUP($U17,[1]BN1!$A:$N,4,0)),0,VLOOKUP($U17,[1]BN1!$A:$N,4,0))</f>
        <v>4312.0273122600001</v>
      </c>
      <c r="E17" s="32">
        <f>IF(ISERROR(VLOOKUP($U17,[1]BN1!$A:$N,5,0)),0,VLOOKUP($U17,[1]BN1!$A:$N,5,0))</f>
        <v>0</v>
      </c>
      <c r="F17" s="32">
        <f>IF(ISERROR(VLOOKUP($U17,[1]BN1!$A:$N,6,0)),0,VLOOKUP($U17,[1]BN1!$A:$N,6,0))</f>
        <v>274.66356162</v>
      </c>
      <c r="G17" s="32">
        <f>IF(ISERROR(VLOOKUP($U17,[1]BN1!$A:$N,7,0)),0,VLOOKUP($U17,[1]BN1!$A:$N,7,0))</f>
        <v>2365.35534465</v>
      </c>
      <c r="H17" s="33">
        <f t="shared" si="0"/>
        <v>42.240619847553376</v>
      </c>
      <c r="I17" s="31">
        <f>IF(ISERROR(VLOOKUP($U17,[1]BN1!$A:$N,9,0)),0,VLOOKUP($U17,[1]BN1!$A:$N,9,0))</f>
        <v>2701.9400877399999</v>
      </c>
      <c r="J17" s="32">
        <f>IF(ISERROR(VLOOKUP($U17,[1]BN1!$A:$N,10,0)),0,VLOOKUP($U17,[1]BN1!$A:$N,10,0))</f>
        <v>2186.7046877399998</v>
      </c>
      <c r="K17" s="32">
        <f>IF(ISERROR(VLOOKUP($U17,[1]BN1!$A:$N,11,0)),0,VLOOKUP($U17,[1]BN1!$A:$N,11,0))</f>
        <v>0</v>
      </c>
      <c r="L17" s="32">
        <f>IF(ISERROR(VLOOKUP($U17,[1]BN1!$A:$N,12,0)),0,VLOOKUP($U17,[1]BN1!$A:$N,12,0))</f>
        <v>194.11960214999999</v>
      </c>
      <c r="M17" s="32">
        <f>IF(ISERROR(VLOOKUP($U17,[1]BN1!$A:$N,13,0)),0,VLOOKUP($U17,[1]BN1!$A:$N,13,0))</f>
        <v>1601.4078496100001</v>
      </c>
      <c r="N17" s="37">
        <f t="shared" si="1"/>
        <v>59.268814170838091</v>
      </c>
      <c r="O17" s="31">
        <f t="shared" si="2"/>
        <v>8301.6574999999993</v>
      </c>
      <c r="P17" s="36">
        <f t="shared" si="2"/>
        <v>6498.732</v>
      </c>
      <c r="Q17" s="36">
        <f t="shared" si="2"/>
        <v>0</v>
      </c>
      <c r="R17" s="36">
        <f t="shared" si="2"/>
        <v>468.78316376999999</v>
      </c>
      <c r="S17" s="36">
        <f t="shared" si="2"/>
        <v>3966.7631942600001</v>
      </c>
      <c r="T17" s="35">
        <f t="shared" si="3"/>
        <v>47.782785476996615</v>
      </c>
      <c r="U17" s="27" t="s">
        <v>25</v>
      </c>
      <c r="V17" s="28"/>
    </row>
    <row r="18" spans="1:22" ht="21">
      <c r="A18" s="29">
        <v>13</v>
      </c>
      <c r="B18" s="30" t="str">
        <f>VLOOKUP($U18,[1]Name!$A:$B,2,0)</f>
        <v>กระทรวงยุติธรรม</v>
      </c>
      <c r="C18" s="31">
        <f>IF(ISERROR(VLOOKUP($U18,[1]BN1!$A:$N,3,0)),0,VLOOKUP($U18,[1]BN1!$A:$N,3,0))</f>
        <v>23225.170949489999</v>
      </c>
      <c r="D18" s="32">
        <f>IF(ISERROR(VLOOKUP($U18,[1]BN1!$A:$N,4,0)),0,VLOOKUP($U18,[1]BN1!$A:$N,4,0))</f>
        <v>17394.181349490002</v>
      </c>
      <c r="E18" s="32">
        <f>IF(ISERROR(VLOOKUP($U18,[1]BN1!$A:$N,5,0)),0,VLOOKUP($U18,[1]BN1!$A:$N,5,0))</f>
        <v>0</v>
      </c>
      <c r="F18" s="32">
        <f>IF(ISERROR(VLOOKUP($U18,[1]BN1!$A:$N,6,0)),0,VLOOKUP($U18,[1]BN1!$A:$N,6,0))</f>
        <v>468.50014587999999</v>
      </c>
      <c r="G18" s="32">
        <f>IF(ISERROR(VLOOKUP($U18,[1]BN1!$A:$N,7,0)),0,VLOOKUP($U18,[1]BN1!$A:$N,7,0))</f>
        <v>12436.826222539999</v>
      </c>
      <c r="H18" s="33">
        <f t="shared" si="0"/>
        <v>53.548911435733046</v>
      </c>
      <c r="I18" s="31">
        <f>IF(ISERROR(VLOOKUP($U18,[1]BN1!$A:$N,9,0)),0,VLOOKUP($U18,[1]BN1!$A:$N,9,0))</f>
        <v>3602.91995051</v>
      </c>
      <c r="J18" s="32">
        <f>IF(ISERROR(VLOOKUP($U18,[1]BN1!$A:$N,10,0)),0,VLOOKUP($U18,[1]BN1!$A:$N,10,0))</f>
        <v>2873.20635051</v>
      </c>
      <c r="K18" s="32">
        <f>IF(ISERROR(VLOOKUP($U18,[1]BN1!$A:$N,11,0)),0,VLOOKUP($U18,[1]BN1!$A:$N,11,0))</f>
        <v>0</v>
      </c>
      <c r="L18" s="32">
        <f>IF(ISERROR(VLOOKUP($U18,[1]BN1!$A:$N,12,0)),0,VLOOKUP($U18,[1]BN1!$A:$N,12,0))</f>
        <v>1056.4492546700001</v>
      </c>
      <c r="M18" s="32">
        <f>IF(ISERROR(VLOOKUP($U18,[1]BN1!$A:$N,13,0)),0,VLOOKUP($U18,[1]BN1!$A:$N,13,0))</f>
        <v>747.71613645000002</v>
      </c>
      <c r="N18" s="37">
        <f t="shared" si="1"/>
        <v>20.753059926967275</v>
      </c>
      <c r="O18" s="31">
        <f t="shared" si="2"/>
        <v>26828.090899999999</v>
      </c>
      <c r="P18" s="36">
        <f t="shared" si="2"/>
        <v>20267.387700000003</v>
      </c>
      <c r="Q18" s="36">
        <f t="shared" si="2"/>
        <v>0</v>
      </c>
      <c r="R18" s="36">
        <f t="shared" si="2"/>
        <v>1524.9494005500001</v>
      </c>
      <c r="S18" s="36">
        <f t="shared" si="2"/>
        <v>13184.54235899</v>
      </c>
      <c r="T18" s="35">
        <f t="shared" si="3"/>
        <v>49.14454184658365</v>
      </c>
      <c r="U18" s="27" t="s">
        <v>26</v>
      </c>
      <c r="V18" s="28"/>
    </row>
    <row r="19" spans="1:22" ht="21">
      <c r="A19" s="29">
        <v>14</v>
      </c>
      <c r="B19" s="30" t="str">
        <f>VLOOKUP($U19,[1]Name!$A:$B,2,0)</f>
        <v>กระทรวงมหาดไทย</v>
      </c>
      <c r="C19" s="31">
        <f>IF(ISERROR(VLOOKUP($U19,[1]BN1!$A:$N,3,0)),0,VLOOKUP($U19,[1]BN1!$A:$N,3,0))</f>
        <v>253852.18979423001</v>
      </c>
      <c r="D19" s="32">
        <f>IF(ISERROR(VLOOKUP($U19,[1]BN1!$A:$N,4,0)),0,VLOOKUP($U19,[1]BN1!$A:$N,4,0))</f>
        <v>190492.36979423001</v>
      </c>
      <c r="E19" s="32">
        <f>IF(ISERROR(VLOOKUP($U19,[1]BN1!$A:$N,5,0)),0,VLOOKUP($U19,[1]BN1!$A:$N,5,0))</f>
        <v>0</v>
      </c>
      <c r="F19" s="32">
        <f>IF(ISERROR(VLOOKUP($U19,[1]BN1!$A:$N,6,0)),0,VLOOKUP($U19,[1]BN1!$A:$N,6,0))</f>
        <v>1580.63918926</v>
      </c>
      <c r="G19" s="32">
        <f>IF(ISERROR(VLOOKUP($U19,[1]BN1!$A:$N,7,0)),0,VLOOKUP($U19,[1]BN1!$A:$N,7,0))</f>
        <v>154674.35793629001</v>
      </c>
      <c r="H19" s="33">
        <f t="shared" si="0"/>
        <v>60.93087401044972</v>
      </c>
      <c r="I19" s="31">
        <f>IF(ISERROR(VLOOKUP($U19,[1]BN1!$A:$N,9,0)),0,VLOOKUP($U19,[1]BN1!$A:$N,9,0))</f>
        <v>80635.482005769998</v>
      </c>
      <c r="J19" s="36">
        <f>IF(ISERROR(VLOOKUP($U19,[1]BN1!$A:$N,10,0)),0,VLOOKUP($U19,[1]BN1!$A:$N,10,0))</f>
        <v>79419.411905770001</v>
      </c>
      <c r="K19" s="36">
        <f>IF(ISERROR(VLOOKUP($U19,[1]BN1!$A:$N,11,0)),0,VLOOKUP($U19,[1]BN1!$A:$N,11,0))</f>
        <v>0</v>
      </c>
      <c r="L19" s="36">
        <f>IF(ISERROR(VLOOKUP($U19,[1]BN1!$A:$N,12,0)),0,VLOOKUP($U19,[1]BN1!$A:$N,12,0))</f>
        <v>16649.671464949999</v>
      </c>
      <c r="M19" s="36">
        <f>IF(ISERROR(VLOOKUP($U19,[1]BN1!$A:$N,13,0)),0,VLOOKUP($U19,[1]BN1!$A:$N,13,0))</f>
        <v>15507.27498063</v>
      </c>
      <c r="N19" s="37">
        <f t="shared" si="1"/>
        <v>19.231329180273708</v>
      </c>
      <c r="O19" s="31">
        <f t="shared" si="2"/>
        <v>334487.67180000001</v>
      </c>
      <c r="P19" s="36">
        <f t="shared" si="2"/>
        <v>269911.78169999999</v>
      </c>
      <c r="Q19" s="36">
        <f t="shared" si="2"/>
        <v>0</v>
      </c>
      <c r="R19" s="36">
        <f t="shared" si="2"/>
        <v>18230.310654209999</v>
      </c>
      <c r="S19" s="36">
        <f t="shared" si="2"/>
        <v>170181.63291692</v>
      </c>
      <c r="T19" s="35">
        <f t="shared" si="3"/>
        <v>50.878297547144456</v>
      </c>
      <c r="U19" s="27" t="s">
        <v>27</v>
      </c>
      <c r="V19" s="28"/>
    </row>
    <row r="20" spans="1:22" ht="21">
      <c r="A20" s="29">
        <v>15</v>
      </c>
      <c r="B20" s="30" t="str">
        <f>VLOOKUP($U20,[1]Name!$A:$B,2,0)</f>
        <v>สำนักนายกรัฐมนตรี</v>
      </c>
      <c r="C20" s="31">
        <f>IF(ISERROR(VLOOKUP($U20,[1]BN1!$A:$N,3,0)),0,VLOOKUP($U20,[1]BN1!$A:$N,3,0))</f>
        <v>27164.48183158</v>
      </c>
      <c r="D20" s="32">
        <f>IF(ISERROR(VLOOKUP($U20,[1]BN1!$A:$N,4,0)),0,VLOOKUP($U20,[1]BN1!$A:$N,4,0))</f>
        <v>20453.202931579999</v>
      </c>
      <c r="E20" s="32">
        <f>IF(ISERROR(VLOOKUP($U20,[1]BN1!$A:$N,5,0)),0,VLOOKUP($U20,[1]BN1!$A:$N,5,0))</f>
        <v>0</v>
      </c>
      <c r="F20" s="32">
        <f>IF(ISERROR(VLOOKUP($U20,[1]BN1!$A:$N,6,0)),0,VLOOKUP($U20,[1]BN1!$A:$N,6,0))</f>
        <v>1572.6244654499999</v>
      </c>
      <c r="G20" s="32">
        <f>IF(ISERROR(VLOOKUP($U20,[1]BN1!$A:$N,7,0)),0,VLOOKUP($U20,[1]BN1!$A:$N,7,0))</f>
        <v>14432.689609659999</v>
      </c>
      <c r="H20" s="33">
        <f t="shared" si="0"/>
        <v>53.130737774211148</v>
      </c>
      <c r="I20" s="31">
        <f>IF(ISERROR(VLOOKUP($U20,[1]BN1!$A:$N,9,0)),0,VLOOKUP($U20,[1]BN1!$A:$N,9,0))</f>
        <v>12126.445968419999</v>
      </c>
      <c r="J20" s="36">
        <f>IF(ISERROR(VLOOKUP($U20,[1]BN1!$A:$N,10,0)),0,VLOOKUP($U20,[1]BN1!$A:$N,10,0))</f>
        <v>11124.608768419999</v>
      </c>
      <c r="K20" s="36">
        <f>IF(ISERROR(VLOOKUP($U20,[1]BN1!$A:$N,11,0)),0,VLOOKUP($U20,[1]BN1!$A:$N,11,0))</f>
        <v>0</v>
      </c>
      <c r="L20" s="36">
        <f>IF(ISERROR(VLOOKUP($U20,[1]BN1!$A:$N,12,0)),0,VLOOKUP($U20,[1]BN1!$A:$N,12,0))</f>
        <v>2075.1072154399999</v>
      </c>
      <c r="M20" s="36">
        <f>IF(ISERROR(VLOOKUP($U20,[1]BN1!$A:$N,13,0)),0,VLOOKUP($U20,[1]BN1!$A:$N,13,0))</f>
        <v>5606.0569874900002</v>
      </c>
      <c r="N20" s="37">
        <f t="shared" si="1"/>
        <v>46.230008380769085</v>
      </c>
      <c r="O20" s="31">
        <f t="shared" si="2"/>
        <v>39290.927799999998</v>
      </c>
      <c r="P20" s="36">
        <f t="shared" si="2"/>
        <v>31577.811699999998</v>
      </c>
      <c r="Q20" s="36">
        <f t="shared" si="2"/>
        <v>0</v>
      </c>
      <c r="R20" s="36">
        <f t="shared" si="2"/>
        <v>3647.7316808899996</v>
      </c>
      <c r="S20" s="36">
        <f t="shared" si="2"/>
        <v>20038.746597149999</v>
      </c>
      <c r="T20" s="35">
        <f t="shared" si="3"/>
        <v>51.000950395348013</v>
      </c>
      <c r="U20" s="27" t="s">
        <v>28</v>
      </c>
      <c r="V20" s="28"/>
    </row>
    <row r="21" spans="1:22" ht="21">
      <c r="A21" s="29">
        <v>16</v>
      </c>
      <c r="B21" s="30" t="str">
        <f>VLOOKUP($U21,[1]Name!$A:$B,2,0)</f>
        <v>กระทรวงศึกษาธิการ</v>
      </c>
      <c r="C21" s="31">
        <f>IF(ISERROR(VLOOKUP($U21,[1]BN1!$A:$N,3,0)),0,VLOOKUP($U21,[1]BN1!$A:$N,3,0))</f>
        <v>336800.5702978</v>
      </c>
      <c r="D21" s="32">
        <f>IF(ISERROR(VLOOKUP($U21,[1]BN1!$A:$N,4,0)),0,VLOOKUP($U21,[1]BN1!$A:$N,4,0))</f>
        <v>252536.66919779999</v>
      </c>
      <c r="E21" s="32">
        <f>IF(ISERROR(VLOOKUP($U21,[1]BN1!$A:$N,5,0)),0,VLOOKUP($U21,[1]BN1!$A:$N,5,0))</f>
        <v>0</v>
      </c>
      <c r="F21" s="32">
        <f>IF(ISERROR(VLOOKUP($U21,[1]BN1!$A:$N,6,0)),0,VLOOKUP($U21,[1]BN1!$A:$N,6,0))</f>
        <v>319.26207324000001</v>
      </c>
      <c r="G21" s="32">
        <f>IF(ISERROR(VLOOKUP($U21,[1]BN1!$A:$N,7,0)),0,VLOOKUP($U21,[1]BN1!$A:$N,7,0))</f>
        <v>182982.76679599</v>
      </c>
      <c r="H21" s="33">
        <f t="shared" si="0"/>
        <v>54.329708121989263</v>
      </c>
      <c r="I21" s="31">
        <f>IF(ISERROR(VLOOKUP($U21,[1]BN1!$A:$N,9,0)),0,VLOOKUP($U21,[1]BN1!$A:$N,9,0))</f>
        <v>19649.111502200001</v>
      </c>
      <c r="J21" s="36">
        <f>IF(ISERROR(VLOOKUP($U21,[1]BN1!$A:$N,10,0)),0,VLOOKUP($U21,[1]BN1!$A:$N,10,0))</f>
        <v>18449.999842199999</v>
      </c>
      <c r="K21" s="36">
        <f>IF(ISERROR(VLOOKUP($U21,[1]BN1!$A:$N,11,0)),0,VLOOKUP($U21,[1]BN1!$A:$N,11,0))</f>
        <v>0</v>
      </c>
      <c r="L21" s="36">
        <f>IF(ISERROR(VLOOKUP($U21,[1]BN1!$A:$N,12,0)),0,VLOOKUP($U21,[1]BN1!$A:$N,12,0))</f>
        <v>7567.2476220500002</v>
      </c>
      <c r="M21" s="36">
        <f>IF(ISERROR(VLOOKUP($U21,[1]BN1!$A:$N,13,0)),0,VLOOKUP($U21,[1]BN1!$A:$N,13,0))</f>
        <v>3864.8249592000002</v>
      </c>
      <c r="N21" s="37">
        <f t="shared" si="1"/>
        <v>19.669209769445693</v>
      </c>
      <c r="O21" s="31">
        <f t="shared" si="2"/>
        <v>356449.68180000002</v>
      </c>
      <c r="P21" s="36">
        <f t="shared" si="2"/>
        <v>270986.66904000001</v>
      </c>
      <c r="Q21" s="36">
        <f t="shared" si="2"/>
        <v>0</v>
      </c>
      <c r="R21" s="36">
        <f t="shared" si="2"/>
        <v>7886.5096952900003</v>
      </c>
      <c r="S21" s="36">
        <f t="shared" si="2"/>
        <v>186847.59175518999</v>
      </c>
      <c r="T21" s="35">
        <f t="shared" si="3"/>
        <v>52.419065381583962</v>
      </c>
      <c r="U21" s="27" t="s">
        <v>29</v>
      </c>
      <c r="V21" s="28"/>
    </row>
    <row r="22" spans="1:22" ht="21">
      <c r="A22" s="29">
        <v>17</v>
      </c>
      <c r="B22" s="30" t="str">
        <f>VLOOKUP($U22,[1]Name!$A:$B,2,0)</f>
        <v>กระทรวงสาธารณสุข</v>
      </c>
      <c r="C22" s="31">
        <f>IF(ISERROR(VLOOKUP($U22,[1]BN1!$A:$N,3,0)),0,VLOOKUP($U22,[1]BN1!$A:$N,3,0))</f>
        <v>128826.82337616</v>
      </c>
      <c r="D22" s="32">
        <f>IF(ISERROR(VLOOKUP($U22,[1]BN1!$A:$N,4,0)),0,VLOOKUP($U22,[1]BN1!$A:$N,4,0))</f>
        <v>96653.717126160001</v>
      </c>
      <c r="E22" s="32">
        <f>IF(ISERROR(VLOOKUP($U22,[1]BN1!$A:$N,5,0)),0,VLOOKUP($U22,[1]BN1!$A:$N,5,0))</f>
        <v>0</v>
      </c>
      <c r="F22" s="32">
        <f>IF(ISERROR(VLOOKUP($U22,[1]BN1!$A:$N,6,0)),0,VLOOKUP($U22,[1]BN1!$A:$N,6,0))</f>
        <v>582.65339628000004</v>
      </c>
      <c r="G22" s="32">
        <f>IF(ISERROR(VLOOKUP($U22,[1]BN1!$A:$N,7,0)),0,VLOOKUP($U22,[1]BN1!$A:$N,7,0))</f>
        <v>72525.441413520006</v>
      </c>
      <c r="H22" s="33">
        <f t="shared" si="0"/>
        <v>56.296848368102495</v>
      </c>
      <c r="I22" s="31">
        <f>IF(ISERROR(VLOOKUP($U22,[1]BN1!$A:$N,9,0)),0,VLOOKUP($U22,[1]BN1!$A:$N,9,0))</f>
        <v>16975.488423840001</v>
      </c>
      <c r="J22" s="36">
        <f>IF(ISERROR(VLOOKUP($U22,[1]BN1!$A:$N,10,0)),0,VLOOKUP($U22,[1]BN1!$A:$N,10,0))</f>
        <v>16828.34502384</v>
      </c>
      <c r="K22" s="36">
        <f>IF(ISERROR(VLOOKUP($U22,[1]BN1!$A:$N,11,0)),0,VLOOKUP($U22,[1]BN1!$A:$N,11,0))</f>
        <v>0</v>
      </c>
      <c r="L22" s="36">
        <f>IF(ISERROR(VLOOKUP($U22,[1]BN1!$A:$N,12,0)),0,VLOOKUP($U22,[1]BN1!$A:$N,12,0))</f>
        <v>8653.8208123700006</v>
      </c>
      <c r="M22" s="36">
        <f>IF(ISERROR(VLOOKUP($U22,[1]BN1!$A:$N,13,0)),0,VLOOKUP($U22,[1]BN1!$A:$N,13,0))</f>
        <v>4668.4360440800001</v>
      </c>
      <c r="N22" s="37">
        <f t="shared" si="1"/>
        <v>27.501041074751942</v>
      </c>
      <c r="O22" s="31">
        <f t="shared" si="2"/>
        <v>145802.3118</v>
      </c>
      <c r="P22" s="36">
        <f t="shared" si="2"/>
        <v>113482.06215</v>
      </c>
      <c r="Q22" s="36">
        <f t="shared" si="2"/>
        <v>0</v>
      </c>
      <c r="R22" s="36">
        <f t="shared" si="2"/>
        <v>9236.4742086500009</v>
      </c>
      <c r="S22" s="36">
        <f t="shared" si="2"/>
        <v>77193.8774576</v>
      </c>
      <c r="T22" s="35">
        <f t="shared" si="3"/>
        <v>52.944206785615592</v>
      </c>
      <c r="U22" s="27" t="s">
        <v>30</v>
      </c>
      <c r="V22" s="28"/>
    </row>
    <row r="23" spans="1:22" ht="21">
      <c r="A23" s="29">
        <v>18</v>
      </c>
      <c r="B23" s="30" t="str">
        <f>VLOOKUP($U23,[1]Name!$A:$B,2,0)</f>
        <v>กระทรวงการคลัง</v>
      </c>
      <c r="C23" s="31">
        <f>IF(ISERROR(VLOOKUP($U23,[1]BN1!$A:$N,3,0)),0,VLOOKUP($U23,[1]BN1!$A:$N,3,0))</f>
        <v>263735.05503061</v>
      </c>
      <c r="D23" s="32">
        <f>IF(ISERROR(VLOOKUP($U23,[1]BN1!$A:$N,4,0)),0,VLOOKUP($U23,[1]BN1!$A:$N,4,0))</f>
        <v>237625.25063061001</v>
      </c>
      <c r="E23" s="32">
        <f>IF(ISERROR(VLOOKUP($U23,[1]BN1!$A:$N,5,0)),0,VLOOKUP($U23,[1]BN1!$A:$N,5,0))</f>
        <v>0</v>
      </c>
      <c r="F23" s="32">
        <f>IF(ISERROR(VLOOKUP($U23,[1]BN1!$A:$N,6,0)),0,VLOOKUP($U23,[1]BN1!$A:$N,6,0))</f>
        <v>1102.75537227</v>
      </c>
      <c r="G23" s="32">
        <f>IF(ISERROR(VLOOKUP($U23,[1]BN1!$A:$N,7,0)),0,VLOOKUP($U23,[1]BN1!$A:$N,7,0))</f>
        <v>160142.75349243</v>
      </c>
      <c r="H23" s="33">
        <f t="shared" si="0"/>
        <v>60.721072317763472</v>
      </c>
      <c r="I23" s="31">
        <f>IF(ISERROR(VLOOKUP($U23,[1]BN1!$A:$N,9,0)),0,VLOOKUP($U23,[1]BN1!$A:$N,9,0))</f>
        <v>4705.12186939</v>
      </c>
      <c r="J23" s="36">
        <f>IF(ISERROR(VLOOKUP($U23,[1]BN1!$A:$N,10,0)),0,VLOOKUP($U23,[1]BN1!$A:$N,10,0))</f>
        <v>4153.7641693899996</v>
      </c>
      <c r="K23" s="36">
        <f>IF(ISERROR(VLOOKUP($U23,[1]BN1!$A:$N,11,0)),0,VLOOKUP($U23,[1]BN1!$A:$N,11,0))</f>
        <v>0</v>
      </c>
      <c r="L23" s="36">
        <f>IF(ISERROR(VLOOKUP($U23,[1]BN1!$A:$N,12,0)),0,VLOOKUP($U23,[1]BN1!$A:$N,12,0))</f>
        <v>1776.5319705899999</v>
      </c>
      <c r="M23" s="36">
        <f>IF(ISERROR(VLOOKUP($U23,[1]BN1!$A:$N,13,0)),0,VLOOKUP($U23,[1]BN1!$A:$N,13,0))</f>
        <v>1642.1993772000001</v>
      </c>
      <c r="N23" s="37">
        <f t="shared" si="1"/>
        <v>34.902377085780024</v>
      </c>
      <c r="O23" s="31">
        <f t="shared" si="2"/>
        <v>268440.17690000002</v>
      </c>
      <c r="P23" s="36">
        <f t="shared" si="2"/>
        <v>241779.0148</v>
      </c>
      <c r="Q23" s="36">
        <f t="shared" si="2"/>
        <v>0</v>
      </c>
      <c r="R23" s="36">
        <f t="shared" si="2"/>
        <v>2879.2873428599996</v>
      </c>
      <c r="S23" s="36">
        <f t="shared" si="2"/>
        <v>161784.95286963001</v>
      </c>
      <c r="T23" s="35">
        <f t="shared" si="3"/>
        <v>60.268531610265832</v>
      </c>
      <c r="U23" s="27" t="s">
        <v>31</v>
      </c>
      <c r="V23" s="28"/>
    </row>
    <row r="24" spans="1:22" ht="21">
      <c r="A24" s="29">
        <v>19</v>
      </c>
      <c r="B24" s="30" t="str">
        <f>VLOOKUP($U24,[1]Name!$A:$B,2,0)</f>
        <v>กระทรวงการพัฒนาสังคมและความมั่นคงของมนุษย์</v>
      </c>
      <c r="C24" s="31">
        <f>IF(ISERROR(VLOOKUP($U24,[1]BN1!$A:$N,3,0)),0,VLOOKUP($U24,[1]BN1!$A:$N,3,0))</f>
        <v>20708.416450000001</v>
      </c>
      <c r="D24" s="32">
        <f>IF(ISERROR(VLOOKUP($U24,[1]BN1!$A:$N,4,0)),0,VLOOKUP($U24,[1]BN1!$A:$N,4,0))</f>
        <v>15507.249449999999</v>
      </c>
      <c r="E24" s="32">
        <f>IF(ISERROR(VLOOKUP($U24,[1]BN1!$A:$N,5,0)),0,VLOOKUP($U24,[1]BN1!$A:$N,5,0))</f>
        <v>0</v>
      </c>
      <c r="F24" s="32">
        <f>IF(ISERROR(VLOOKUP($U24,[1]BN1!$A:$N,6,0)),0,VLOOKUP($U24,[1]BN1!$A:$N,6,0))</f>
        <v>79.123421480000005</v>
      </c>
      <c r="G24" s="32">
        <f>IF(ISERROR(VLOOKUP($U24,[1]BN1!$A:$N,7,0)),0,VLOOKUP($U24,[1]BN1!$A:$N,7,0))</f>
        <v>13135.75551796</v>
      </c>
      <c r="H24" s="33">
        <f t="shared" si="0"/>
        <v>63.43196520929537</v>
      </c>
      <c r="I24" s="31">
        <f>IF(ISERROR(VLOOKUP($U24,[1]BN1!$A:$N,9,0)),0,VLOOKUP($U24,[1]BN1!$A:$N,9,0))</f>
        <v>1633.39435</v>
      </c>
      <c r="J24" s="36">
        <f>IF(ISERROR(VLOOKUP($U24,[1]BN1!$A:$N,10,0)),0,VLOOKUP($U24,[1]BN1!$A:$N,10,0))</f>
        <v>1633.39435</v>
      </c>
      <c r="K24" s="36">
        <f>IF(ISERROR(VLOOKUP($U24,[1]BN1!$A:$N,11,0)),0,VLOOKUP($U24,[1]BN1!$A:$N,11,0))</f>
        <v>0</v>
      </c>
      <c r="L24" s="36">
        <f>IF(ISERROR(VLOOKUP($U24,[1]BN1!$A:$N,12,0)),0,VLOOKUP($U24,[1]BN1!$A:$N,12,0))</f>
        <v>167.71945959000001</v>
      </c>
      <c r="M24" s="36">
        <f>IF(ISERROR(VLOOKUP($U24,[1]BN1!$A:$N,13,0)),0,VLOOKUP($U24,[1]BN1!$A:$N,13,0))</f>
        <v>668.46985336</v>
      </c>
      <c r="N24" s="37">
        <f t="shared" si="1"/>
        <v>40.925196867492531</v>
      </c>
      <c r="O24" s="31">
        <f t="shared" si="2"/>
        <v>22341.810799999999</v>
      </c>
      <c r="P24" s="36">
        <f t="shared" si="2"/>
        <v>17140.643799999998</v>
      </c>
      <c r="Q24" s="36">
        <f t="shared" si="2"/>
        <v>0</v>
      </c>
      <c r="R24" s="36">
        <f t="shared" si="2"/>
        <v>246.84288107000003</v>
      </c>
      <c r="S24" s="36">
        <f t="shared" si="2"/>
        <v>13804.225371320001</v>
      </c>
      <c r="T24" s="35">
        <f t="shared" si="3"/>
        <v>61.786510927395376</v>
      </c>
      <c r="U24" s="27" t="s">
        <v>32</v>
      </c>
      <c r="V24" s="28"/>
    </row>
    <row r="25" spans="1:22" ht="21">
      <c r="A25" s="29">
        <v>20</v>
      </c>
      <c r="B25" s="30" t="str">
        <f>VLOOKUP($U25,[1]Name!$A:$B,2,0)</f>
        <v>กระทรวงการต่างประเทศ</v>
      </c>
      <c r="C25" s="31">
        <f>IF(ISERROR(VLOOKUP($U25,[1]BN1!$A:$N,3,0)),0,VLOOKUP($U25,[1]BN1!$A:$N,3,0))</f>
        <v>7756.4097000000002</v>
      </c>
      <c r="D25" s="32">
        <f>IF(ISERROR(VLOOKUP($U25,[1]BN1!$A:$N,4,0)),0,VLOOKUP($U25,[1]BN1!$A:$N,4,0))</f>
        <v>7138.1938129999999</v>
      </c>
      <c r="E25" s="32">
        <f>IF(ISERROR(VLOOKUP($U25,[1]BN1!$A:$N,5,0)),0,VLOOKUP($U25,[1]BN1!$A:$N,5,0))</f>
        <v>0</v>
      </c>
      <c r="F25" s="32">
        <f>IF(ISERROR(VLOOKUP($U25,[1]BN1!$A:$N,6,0)),0,VLOOKUP($U25,[1]BN1!$A:$N,6,0))</f>
        <v>77.546893560000001</v>
      </c>
      <c r="G25" s="32">
        <f>IF(ISERROR(VLOOKUP($U25,[1]BN1!$A:$N,7,0)),0,VLOOKUP($U25,[1]BN1!$A:$N,7,0))</f>
        <v>5144.8962351099999</v>
      </c>
      <c r="H25" s="33">
        <f t="shared" si="0"/>
        <v>66.330898367965275</v>
      </c>
      <c r="I25" s="31">
        <f>IF(ISERROR(VLOOKUP($U25,[1]BN1!$A:$N,9,0)),0,VLOOKUP($U25,[1]BN1!$A:$N,9,0))</f>
        <v>399.9545</v>
      </c>
      <c r="J25" s="36">
        <f>IF(ISERROR(VLOOKUP($U25,[1]BN1!$A:$N,10,0)),0,VLOOKUP($U25,[1]BN1!$A:$N,10,0))</f>
        <v>349.17649999999998</v>
      </c>
      <c r="K25" s="36">
        <f>IF(ISERROR(VLOOKUP($U25,[1]BN1!$A:$N,11,0)),0,VLOOKUP($U25,[1]BN1!$A:$N,11,0))</f>
        <v>0</v>
      </c>
      <c r="L25" s="36">
        <f>IF(ISERROR(VLOOKUP($U25,[1]BN1!$A:$N,12,0)),0,VLOOKUP($U25,[1]BN1!$A:$N,12,0))</f>
        <v>67.011471069999999</v>
      </c>
      <c r="M25" s="36">
        <f>IF(ISERROR(VLOOKUP($U25,[1]BN1!$A:$N,13,0)),0,VLOOKUP($U25,[1]BN1!$A:$N,13,0))</f>
        <v>66.174907849999997</v>
      </c>
      <c r="N25" s="37">
        <f t="shared" si="1"/>
        <v>16.545609025526652</v>
      </c>
      <c r="O25" s="31">
        <f t="shared" si="2"/>
        <v>8156.3642</v>
      </c>
      <c r="P25" s="36">
        <f t="shared" si="2"/>
        <v>7487.3703129999994</v>
      </c>
      <c r="Q25" s="36">
        <f t="shared" si="2"/>
        <v>0</v>
      </c>
      <c r="R25" s="36">
        <f t="shared" si="2"/>
        <v>144.55836463</v>
      </c>
      <c r="S25" s="36">
        <f t="shared" si="2"/>
        <v>5211.0711429599996</v>
      </c>
      <c r="T25" s="35">
        <f t="shared" si="3"/>
        <v>63.889632870489031</v>
      </c>
      <c r="U25" s="27" t="s">
        <v>33</v>
      </c>
      <c r="V25" s="28"/>
    </row>
    <row r="26" spans="1:22" ht="21">
      <c r="A26" s="29">
        <v>21</v>
      </c>
      <c r="B26" s="30" t="str">
        <f>VLOOKUP($U26,[1]Name!$A:$B,2,0)</f>
        <v>กระทรวงการอุดมศึกษา วิทยาศาสตร์ วิจัย และนวัตกรรม</v>
      </c>
      <c r="C26" s="31">
        <f>IF(ISERROR(VLOOKUP($U26,[1]BN1!$A:$N,3,0)),0,VLOOKUP($U26,[1]BN1!$A:$N,3,0))</f>
        <v>95350.856213000006</v>
      </c>
      <c r="D26" s="32">
        <f>IF(ISERROR(VLOOKUP($U26,[1]BN1!$A:$N,4,0)),0,VLOOKUP($U26,[1]BN1!$A:$N,4,0))</f>
        <v>71610.436287999997</v>
      </c>
      <c r="E26" s="32">
        <f>IF(ISERROR(VLOOKUP($U26,[1]BN1!$A:$N,5,0)),0,VLOOKUP($U26,[1]BN1!$A:$N,5,0))</f>
        <v>0</v>
      </c>
      <c r="F26" s="32">
        <f>IF(ISERROR(VLOOKUP($U26,[1]BN1!$A:$N,6,0)),0,VLOOKUP($U26,[1]BN1!$A:$N,6,0))</f>
        <v>726.49095401</v>
      </c>
      <c r="G26" s="32">
        <f>IF(ISERROR(VLOOKUP($U26,[1]BN1!$A:$N,7,0)),0,VLOOKUP($U26,[1]BN1!$A:$N,7,0))</f>
        <v>62929.555273919999</v>
      </c>
      <c r="H26" s="33">
        <f t="shared" si="0"/>
        <v>65.997892177648083</v>
      </c>
      <c r="I26" s="31">
        <f>IF(ISERROR(VLOOKUP($U26,[1]BN1!$A:$N,9,0)),0,VLOOKUP($U26,[1]BN1!$A:$N,9,0))</f>
        <v>32776.164287</v>
      </c>
      <c r="J26" s="36">
        <f>IF(ISERROR(VLOOKUP($U26,[1]BN1!$A:$N,10,0)),0,VLOOKUP($U26,[1]BN1!$A:$N,10,0))</f>
        <v>30643.932186999999</v>
      </c>
      <c r="K26" s="36">
        <f>IF(ISERROR(VLOOKUP($U26,[1]BN1!$A:$N,11,0)),0,VLOOKUP($U26,[1]BN1!$A:$N,11,0))</f>
        <v>0</v>
      </c>
      <c r="L26" s="36">
        <f>IF(ISERROR(VLOOKUP($U26,[1]BN1!$A:$N,12,0)),0,VLOOKUP($U26,[1]BN1!$A:$N,12,0))</f>
        <v>4692.6323530899999</v>
      </c>
      <c r="M26" s="36">
        <f>IF(ISERROR(VLOOKUP($U26,[1]BN1!$A:$N,13,0)),0,VLOOKUP($U26,[1]BN1!$A:$N,13,0))</f>
        <v>23024.19400847</v>
      </c>
      <c r="N26" s="37">
        <f t="shared" si="1"/>
        <v>70.246761661498255</v>
      </c>
      <c r="O26" s="31">
        <f t="shared" si="2"/>
        <v>128127.02050000001</v>
      </c>
      <c r="P26" s="36">
        <f t="shared" si="2"/>
        <v>102254.368475</v>
      </c>
      <c r="Q26" s="36">
        <f t="shared" si="2"/>
        <v>0</v>
      </c>
      <c r="R26" s="36">
        <f t="shared" si="2"/>
        <v>5419.1233070999997</v>
      </c>
      <c r="S26" s="36">
        <f t="shared" si="2"/>
        <v>85953.749282389996</v>
      </c>
      <c r="T26" s="35">
        <f t="shared" si="3"/>
        <v>67.084795187592761</v>
      </c>
      <c r="U26" s="27" t="s">
        <v>34</v>
      </c>
      <c r="V26" s="28"/>
    </row>
    <row r="27" spans="1:22" ht="21">
      <c r="A27" s="29">
        <v>22</v>
      </c>
      <c r="B27" s="30" t="str">
        <f>VLOOKUP($U27,[1]Name!$A:$B,2,0)</f>
        <v>กระทรวงแรงงาน</v>
      </c>
      <c r="C27" s="31">
        <f>IF(ISERROR(VLOOKUP($U27,[1]BN1!$A:$N,3,0)),0,VLOOKUP($U27,[1]BN1!$A:$N,3,0))</f>
        <v>69339.397742999994</v>
      </c>
      <c r="D27" s="32">
        <f>IF(ISERROR(VLOOKUP($U27,[1]BN1!$A:$N,4,0)),0,VLOOKUP($U27,[1]BN1!$A:$N,4,0))</f>
        <v>52004.549843000001</v>
      </c>
      <c r="E27" s="32">
        <f>IF(ISERROR(VLOOKUP($U27,[1]BN1!$A:$N,5,0)),0,VLOOKUP($U27,[1]BN1!$A:$N,5,0))</f>
        <v>0</v>
      </c>
      <c r="F27" s="32">
        <f>IF(ISERROR(VLOOKUP($U27,[1]BN1!$A:$N,6,0)),0,VLOOKUP($U27,[1]BN1!$A:$N,6,0))</f>
        <v>71.256950399999994</v>
      </c>
      <c r="G27" s="32">
        <f>IF(ISERROR(VLOOKUP($U27,[1]BN1!$A:$N,7,0)),0,VLOOKUP($U27,[1]BN1!$A:$N,7,0))</f>
        <v>50839.626610899999</v>
      </c>
      <c r="H27" s="33">
        <f t="shared" si="0"/>
        <v>73.319971424228882</v>
      </c>
      <c r="I27" s="38">
        <f>IF(ISERROR(VLOOKUP($U27,[1]BN1!$A:$N,9,0)),0,VLOOKUP($U27,[1]BN1!$A:$N,9,0))</f>
        <v>380.91915699999998</v>
      </c>
      <c r="J27" s="39">
        <f>IF(ISERROR(VLOOKUP($U27,[1]BN1!$A:$N,10,0)),0,VLOOKUP($U27,[1]BN1!$A:$N,10,0))</f>
        <v>371.88125700000001</v>
      </c>
      <c r="K27" s="39">
        <f>IF(ISERROR(VLOOKUP($U27,[1]BN1!$A:$N,11,0)),0,VLOOKUP($U27,[1]BN1!$A:$N,11,0))</f>
        <v>0</v>
      </c>
      <c r="L27" s="39">
        <f>IF(ISERROR(VLOOKUP($U27,[1]BN1!$A:$N,12,0)),0,VLOOKUP($U27,[1]BN1!$A:$N,12,0))</f>
        <v>214.20134189999999</v>
      </c>
      <c r="M27" s="39">
        <f>IF(ISERROR(VLOOKUP($U27,[1]BN1!$A:$N,13,0)),0,VLOOKUP($U27,[1]BN1!$A:$N,13,0))</f>
        <v>93.752528499999997</v>
      </c>
      <c r="N27" s="40">
        <f t="shared" si="1"/>
        <v>24.612185230683998</v>
      </c>
      <c r="O27" s="31">
        <f t="shared" si="2"/>
        <v>69720.316899999991</v>
      </c>
      <c r="P27" s="36">
        <f t="shared" si="2"/>
        <v>52376.431100000002</v>
      </c>
      <c r="Q27" s="36">
        <f t="shared" si="2"/>
        <v>0</v>
      </c>
      <c r="R27" s="36">
        <f t="shared" si="2"/>
        <v>285.45829229999998</v>
      </c>
      <c r="S27" s="36">
        <f t="shared" si="2"/>
        <v>50933.3791394</v>
      </c>
      <c r="T27" s="35">
        <f t="shared" si="3"/>
        <v>73.053854893479425</v>
      </c>
      <c r="U27" s="27" t="s">
        <v>35</v>
      </c>
      <c r="V27" s="28"/>
    </row>
    <row r="28" spans="1:22" ht="21">
      <c r="A28" s="29">
        <v>23</v>
      </c>
      <c r="B28" s="30" t="str">
        <f>VLOOKUP($U28,[1]Name!$A:$B,2,0)</f>
        <v>หน่วยงานอิสระของรัฐ</v>
      </c>
      <c r="C28" s="31">
        <f>IF(ISERROR(VLOOKUP($U28,[1]BN1!$A:$N,3,0)),0,VLOOKUP($U28,[1]BN1!$A:$N,3,0))</f>
        <v>15574.0591</v>
      </c>
      <c r="D28" s="32">
        <f>IF(ISERROR(VLOOKUP($U28,[1]BN1!$A:$N,4,0)),0,VLOOKUP($U28,[1]BN1!$A:$N,4,0))</f>
        <v>11682.3712</v>
      </c>
      <c r="E28" s="32">
        <f>IF(ISERROR(VLOOKUP($U28,[1]BN1!$A:$N,5,0)),0,VLOOKUP($U28,[1]BN1!$A:$N,5,0))</f>
        <v>0</v>
      </c>
      <c r="F28" s="32">
        <f>IF(ISERROR(VLOOKUP($U28,[1]BN1!$A:$N,6,0)),0,VLOOKUP($U28,[1]BN1!$A:$N,6,0))</f>
        <v>0</v>
      </c>
      <c r="G28" s="32">
        <f>IF(ISERROR(VLOOKUP($U28,[1]BN1!$A:$N,7,0)),0,VLOOKUP($U28,[1]BN1!$A:$N,7,0))</f>
        <v>11682.3712</v>
      </c>
      <c r="H28" s="33">
        <f t="shared" si="0"/>
        <v>75.011730243145152</v>
      </c>
      <c r="I28" s="38">
        <f>IF(ISERROR(VLOOKUP($U28,[1]BN1!$A:$N,9,0)),0,VLOOKUP($U28,[1]BN1!$A:$N,9,0))</f>
        <v>2190.2107999999998</v>
      </c>
      <c r="J28" s="39">
        <f>IF(ISERROR(VLOOKUP($U28,[1]BN1!$A:$N,10,0)),0,VLOOKUP($U28,[1]BN1!$A:$N,10,0))</f>
        <v>1514.7416000000001</v>
      </c>
      <c r="K28" s="39">
        <f>IF(ISERROR(VLOOKUP($U28,[1]BN1!$A:$N,11,0)),0,VLOOKUP($U28,[1]BN1!$A:$N,11,0))</f>
        <v>0</v>
      </c>
      <c r="L28" s="39">
        <f>IF(ISERROR(VLOOKUP($U28,[1]BN1!$A:$N,12,0)),0,VLOOKUP($U28,[1]BN1!$A:$N,12,0))</f>
        <v>0</v>
      </c>
      <c r="M28" s="39">
        <f>IF(ISERROR(VLOOKUP($U28,[1]BN1!$A:$N,13,0)),0,VLOOKUP($U28,[1]BN1!$A:$N,13,0))</f>
        <v>1426.2996000000001</v>
      </c>
      <c r="N28" s="40">
        <f t="shared" si="1"/>
        <v>65.121567293887878</v>
      </c>
      <c r="O28" s="31">
        <f t="shared" si="2"/>
        <v>17764.269899999999</v>
      </c>
      <c r="P28" s="36">
        <f t="shared" si="2"/>
        <v>13197.112799999999</v>
      </c>
      <c r="Q28" s="36">
        <f t="shared" si="2"/>
        <v>0</v>
      </c>
      <c r="R28" s="36">
        <f t="shared" si="2"/>
        <v>0</v>
      </c>
      <c r="S28" s="36">
        <f t="shared" si="2"/>
        <v>13108.6708</v>
      </c>
      <c r="T28" s="35">
        <f t="shared" si="3"/>
        <v>73.792342008944601</v>
      </c>
      <c r="U28" s="41" t="s">
        <v>36</v>
      </c>
      <c r="V28" s="28"/>
    </row>
    <row r="29" spans="1:22" ht="21">
      <c r="A29" s="29">
        <v>24</v>
      </c>
      <c r="B29" s="30" t="str">
        <f>VLOOKUP($U29,[1]Name!$A:$B,2,0)</f>
        <v>หน่วยงานของศาล</v>
      </c>
      <c r="C29" s="31">
        <f>IF(ISERROR(VLOOKUP($U29,[1]BN1!$A:$N,3,0)),0,VLOOKUP($U29,[1]BN1!$A:$N,3,0))</f>
        <v>19030.954300000001</v>
      </c>
      <c r="D29" s="32">
        <f>IF(ISERROR(VLOOKUP($U29,[1]BN1!$A:$N,4,0)),0,VLOOKUP($U29,[1]BN1!$A:$N,4,0))</f>
        <v>14272.7803</v>
      </c>
      <c r="E29" s="32">
        <f>IF(ISERROR(VLOOKUP($U29,[1]BN1!$A:$N,5,0)),0,VLOOKUP($U29,[1]BN1!$A:$N,5,0))</f>
        <v>0</v>
      </c>
      <c r="F29" s="32">
        <f>IF(ISERROR(VLOOKUP($U29,[1]BN1!$A:$N,6,0)),0,VLOOKUP($U29,[1]BN1!$A:$N,6,0))</f>
        <v>0</v>
      </c>
      <c r="G29" s="32">
        <f>IF(ISERROR(VLOOKUP($U29,[1]BN1!$A:$N,7,0)),0,VLOOKUP($U29,[1]BN1!$A:$N,7,0))</f>
        <v>13802.4478</v>
      </c>
      <c r="H29" s="33">
        <f t="shared" si="0"/>
        <v>72.526304159114076</v>
      </c>
      <c r="I29" s="38">
        <f>IF(ISERROR(VLOOKUP($U29,[1]BN1!$A:$N,9,0)),0,VLOOKUP($U29,[1]BN1!$A:$N,9,0))</f>
        <v>4257.9974000000002</v>
      </c>
      <c r="J29" s="39">
        <f>IF(ISERROR(VLOOKUP($U29,[1]BN1!$A:$N,10,0)),0,VLOOKUP($U29,[1]BN1!$A:$N,10,0))</f>
        <v>3751.3710000000001</v>
      </c>
      <c r="K29" s="39">
        <f>IF(ISERROR(VLOOKUP($U29,[1]BN1!$A:$N,11,0)),0,VLOOKUP($U29,[1]BN1!$A:$N,11,0))</f>
        <v>0</v>
      </c>
      <c r="L29" s="39">
        <f>IF(ISERROR(VLOOKUP($U29,[1]BN1!$A:$N,12,0)),0,VLOOKUP($U29,[1]BN1!$A:$N,12,0))</f>
        <v>0</v>
      </c>
      <c r="M29" s="39">
        <f>IF(ISERROR(VLOOKUP($U29,[1]BN1!$A:$N,13,0)),0,VLOOKUP($U29,[1]BN1!$A:$N,13,0))</f>
        <v>3751.3710000000001</v>
      </c>
      <c r="N29" s="40">
        <f t="shared" si="1"/>
        <v>88.101768216204164</v>
      </c>
      <c r="O29" s="31">
        <f t="shared" si="2"/>
        <v>23288.951700000001</v>
      </c>
      <c r="P29" s="36">
        <f t="shared" si="2"/>
        <v>18024.151300000001</v>
      </c>
      <c r="Q29" s="36">
        <f t="shared" si="2"/>
        <v>0</v>
      </c>
      <c r="R29" s="36">
        <f t="shared" si="2"/>
        <v>0</v>
      </c>
      <c r="S29" s="36">
        <f t="shared" si="2"/>
        <v>17553.818800000001</v>
      </c>
      <c r="T29" s="35">
        <f t="shared" si="3"/>
        <v>75.374018659672004</v>
      </c>
      <c r="U29" s="27" t="s">
        <v>37</v>
      </c>
      <c r="V29" s="28"/>
    </row>
    <row r="30" spans="1:22" ht="21.75" thickBot="1">
      <c r="A30" s="42" t="s">
        <v>6</v>
      </c>
      <c r="B30" s="43"/>
      <c r="C30" s="44">
        <f>SUM(C6:C29)</f>
        <v>1631579.2774991097</v>
      </c>
      <c r="D30" s="45">
        <f>SUM(D6:D29)</f>
        <v>1266400.6309371102</v>
      </c>
      <c r="E30" s="45">
        <f>SUM(E6:E29)</f>
        <v>0</v>
      </c>
      <c r="F30" s="45">
        <f>SUM(F6:F29)</f>
        <v>19689.751707329997</v>
      </c>
      <c r="G30" s="45">
        <f>SUM(G6:G29)</f>
        <v>944983.72304239997</v>
      </c>
      <c r="H30" s="46">
        <f t="shared" si="0"/>
        <v>57.918345499636047</v>
      </c>
      <c r="I30" s="44">
        <f>SUM(I6:I29)</f>
        <v>530176.29560089007</v>
      </c>
      <c r="J30" s="47">
        <f>SUM(J6:J29)</f>
        <v>509852.92344089004</v>
      </c>
      <c r="K30" s="47">
        <f>SUM(K6:K29)</f>
        <v>0</v>
      </c>
      <c r="L30" s="47">
        <f>SUM(L6:L29)</f>
        <v>176309.54568062999</v>
      </c>
      <c r="M30" s="47">
        <f>SUM(M6:M29)</f>
        <v>165919.9712462</v>
      </c>
      <c r="N30" s="46">
        <f t="shared" si="1"/>
        <v>31.295245114297309</v>
      </c>
      <c r="O30" s="48">
        <f>SUM(O6:O29)</f>
        <v>2161755.5731000006</v>
      </c>
      <c r="P30" s="49">
        <f>SUM(P6:P29)</f>
        <v>1776253.5543779996</v>
      </c>
      <c r="Q30" s="49">
        <f>SUM(Q6:Q29)</f>
        <v>0</v>
      </c>
      <c r="R30" s="49">
        <f>SUM(R6:R29)</f>
        <v>195999.29738795999</v>
      </c>
      <c r="S30" s="49">
        <f>SUM(S6:S29)</f>
        <v>1110903.6942886</v>
      </c>
      <c r="T30" s="46">
        <f t="shared" si="3"/>
        <v>51.388959423175763</v>
      </c>
      <c r="U30" s="50"/>
    </row>
    <row r="31" spans="1:22" ht="21">
      <c r="A31" s="51"/>
      <c r="B31" s="52" t="s">
        <v>38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  <c r="N31" s="53"/>
      <c r="O31" s="53"/>
      <c r="P31" s="53"/>
      <c r="Q31" s="53"/>
      <c r="R31" s="53"/>
      <c r="S31" s="53"/>
      <c r="T31" s="53"/>
      <c r="U31" s="50"/>
    </row>
    <row r="32" spans="1:22" ht="21">
      <c r="A32" s="51"/>
      <c r="B32" s="52" t="str">
        <f>"                 2. แผนการใช้จ่ายเป็นแผนสะสมตั้งแต่ต้นปีงบประมาณจนถึง วันที่ "&amp;[1]HeaderFooter!B3&amp;"  "&amp;[1]HeaderFooter!C3&amp;"  "&amp;[1]HeaderFooter!D3</f>
        <v xml:space="preserve">                 2. แผนการใช้จ่ายเป็นแผนสะสมตั้งแต่ต้นปีงบประมาณจนถึง วันที่ 23  เมษายน  2564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  <c r="N32" s="53"/>
      <c r="O32" s="55"/>
      <c r="P32" s="56"/>
      <c r="Q32" s="53"/>
      <c r="R32" s="53"/>
      <c r="S32" s="53"/>
      <c r="T32" s="53"/>
      <c r="U32" s="50"/>
    </row>
    <row r="33" spans="1:21" ht="21">
      <c r="A33" s="57"/>
      <c r="B33" s="52" t="s">
        <v>39</v>
      </c>
      <c r="C33" s="58"/>
      <c r="D33" s="59"/>
      <c r="E33" s="59"/>
      <c r="F33" s="59"/>
      <c r="G33" s="59"/>
      <c r="H33" s="58"/>
      <c r="I33" s="59"/>
      <c r="J33" s="59"/>
      <c r="K33" s="59"/>
      <c r="L33" s="59"/>
      <c r="M33" s="59"/>
      <c r="N33" s="59"/>
      <c r="O33" s="60"/>
      <c r="P33" s="61"/>
      <c r="Q33" s="62"/>
      <c r="R33" s="62"/>
      <c r="S33" s="61"/>
      <c r="T33" s="63"/>
      <c r="U33" s="50"/>
    </row>
    <row r="34" spans="1:21" ht="21">
      <c r="A34" s="57"/>
      <c r="B34" s="52" t="s">
        <v>40</v>
      </c>
      <c r="C34" s="58"/>
      <c r="D34" s="59"/>
      <c r="E34" s="59"/>
      <c r="F34" s="59"/>
      <c r="G34" s="59"/>
      <c r="H34" s="58"/>
      <c r="I34" s="59"/>
      <c r="J34" s="59"/>
      <c r="K34" s="59"/>
      <c r="L34" s="59"/>
      <c r="M34" s="59"/>
      <c r="N34" s="59"/>
      <c r="O34" s="59"/>
      <c r="P34" s="63"/>
      <c r="Q34" s="59"/>
      <c r="R34" s="59"/>
      <c r="S34" s="63"/>
      <c r="T34" s="63"/>
      <c r="U34" s="50"/>
    </row>
    <row r="35" spans="1:21" ht="21">
      <c r="A35" s="57"/>
      <c r="B35" s="52" t="str">
        <f>"ข้อมูล ณ วันที่ "&amp;[1]HeaderFooter!B5</f>
        <v>ข้อมูล ณ วันที่ 23 เมษายน 2564</v>
      </c>
      <c r="C35" s="58"/>
      <c r="D35" s="59"/>
      <c r="E35" s="59"/>
      <c r="F35" s="59"/>
      <c r="G35" s="59"/>
      <c r="H35" s="58"/>
      <c r="I35" s="59"/>
      <c r="J35" s="59"/>
      <c r="K35" s="59"/>
      <c r="L35" s="59"/>
      <c r="M35" s="59"/>
      <c r="N35" s="59"/>
      <c r="O35" s="59"/>
      <c r="P35" s="63"/>
      <c r="Q35" s="59"/>
      <c r="R35" s="59"/>
      <c r="S35" s="63"/>
      <c r="T35" s="63"/>
      <c r="U35" s="50"/>
    </row>
    <row r="36" spans="1:21" ht="21">
      <c r="A36" s="57"/>
      <c r="B36" s="52"/>
      <c r="C36" s="63"/>
      <c r="D36" s="64"/>
      <c r="E36" s="64"/>
      <c r="F36" s="64"/>
      <c r="G36" s="64"/>
      <c r="H36" s="63"/>
      <c r="I36" s="63"/>
      <c r="J36" s="63"/>
      <c r="K36" s="64"/>
      <c r="L36" s="64"/>
      <c r="M36" s="63"/>
      <c r="N36" s="63"/>
      <c r="O36" s="63"/>
      <c r="P36" s="63"/>
      <c r="Q36" s="64"/>
      <c r="R36" s="64"/>
      <c r="S36" s="63"/>
      <c r="T36" s="63"/>
      <c r="U36" s="50"/>
    </row>
    <row r="37" spans="1:21" ht="21">
      <c r="B37" s="52"/>
      <c r="C37" s="3"/>
      <c r="D37" s="66"/>
      <c r="E37" s="66"/>
      <c r="F37" s="66"/>
      <c r="G37" s="66"/>
      <c r="H37" s="3"/>
      <c r="I37" s="3"/>
      <c r="J37" s="3"/>
      <c r="K37" s="66"/>
      <c r="L37" s="66"/>
      <c r="M37" s="3"/>
      <c r="N37" s="67" t="s">
        <v>41</v>
      </c>
      <c r="O37" s="68"/>
      <c r="P37" s="68"/>
      <c r="Q37" s="68"/>
      <c r="R37" s="68"/>
      <c r="S37" s="68"/>
      <c r="T37" s="68"/>
      <c r="U37" s="50"/>
    </row>
    <row r="38" spans="1:21" ht="21">
      <c r="B38" s="3"/>
      <c r="C38" s="3"/>
      <c r="D38" s="66"/>
      <c r="E38" s="66"/>
      <c r="F38" s="66"/>
      <c r="G38" s="66"/>
      <c r="H38" s="3"/>
      <c r="I38" s="3"/>
      <c r="J38" s="3"/>
      <c r="K38" s="66"/>
      <c r="L38" s="66"/>
      <c r="M38" s="3"/>
      <c r="N38" s="3"/>
      <c r="O38" s="69"/>
      <c r="P38" s="69"/>
      <c r="Q38" s="69"/>
      <c r="R38" s="69"/>
      <c r="S38" s="69"/>
      <c r="U38" s="50"/>
    </row>
    <row r="39" spans="1:21" ht="21">
      <c r="B39" s="3"/>
      <c r="C39" s="3"/>
      <c r="D39" s="66"/>
      <c r="E39" s="66"/>
      <c r="F39" s="66"/>
      <c r="G39" s="66"/>
      <c r="H39" s="3"/>
      <c r="I39" s="70" t="s">
        <v>42</v>
      </c>
      <c r="J39" s="3"/>
      <c r="K39" s="66"/>
      <c r="L39" s="66"/>
      <c r="M39" s="3"/>
      <c r="N39" s="3"/>
      <c r="O39" s="71"/>
      <c r="P39" s="71"/>
      <c r="Q39" s="71"/>
      <c r="R39" s="71"/>
      <c r="S39" s="71"/>
    </row>
    <row r="40" spans="1:21" ht="21">
      <c r="B40" s="3"/>
      <c r="C40" s="3"/>
      <c r="D40" s="66"/>
      <c r="E40" s="66"/>
      <c r="F40" s="66"/>
      <c r="G40" s="66"/>
      <c r="H40" s="3"/>
      <c r="I40" s="3"/>
      <c r="J40" s="3"/>
      <c r="K40" s="66"/>
      <c r="L40" s="66"/>
      <c r="M40" s="3"/>
      <c r="N40" s="3"/>
      <c r="O40" s="3"/>
      <c r="P40" s="3"/>
      <c r="Q40" s="66"/>
      <c r="R40" s="66"/>
    </row>
    <row r="41" spans="1:21" ht="21">
      <c r="B41" s="3"/>
      <c r="C41" s="3"/>
      <c r="D41" s="66"/>
      <c r="E41" s="66"/>
      <c r="F41" s="66"/>
      <c r="G41" s="66"/>
      <c r="H41" s="3"/>
      <c r="I41" s="3"/>
      <c r="J41" s="3"/>
      <c r="K41" s="66"/>
      <c r="L41" s="66"/>
      <c r="M41" s="3"/>
      <c r="N41" s="3"/>
      <c r="O41" s="69"/>
      <c r="P41" s="69"/>
      <c r="Q41" s="69"/>
      <c r="R41" s="69"/>
      <c r="S41" s="69"/>
    </row>
    <row r="42" spans="1:21" ht="21">
      <c r="B42" s="3"/>
      <c r="C42" s="3"/>
      <c r="D42" s="66"/>
      <c r="E42" s="66"/>
      <c r="F42" s="66"/>
      <c r="G42" s="66"/>
      <c r="H42" s="3"/>
      <c r="I42" s="3"/>
      <c r="J42" s="3"/>
      <c r="K42" s="66"/>
      <c r="L42" s="66"/>
      <c r="M42" s="3"/>
      <c r="N42" s="3"/>
      <c r="O42" s="3"/>
      <c r="P42" s="3"/>
      <c r="Q42" s="66"/>
      <c r="R42" s="66"/>
    </row>
    <row r="43" spans="1:21" ht="21">
      <c r="B43" s="3"/>
      <c r="C43" s="3"/>
      <c r="D43" s="66"/>
      <c r="E43" s="66"/>
      <c r="F43" s="66"/>
      <c r="G43" s="66"/>
      <c r="H43" s="3"/>
      <c r="I43" s="3"/>
      <c r="J43" s="3"/>
      <c r="K43" s="66"/>
      <c r="L43" s="66"/>
      <c r="M43" s="3"/>
      <c r="N43" s="3"/>
      <c r="O43" s="3"/>
      <c r="P43" s="3"/>
      <c r="Q43" s="66"/>
      <c r="R43" s="66"/>
    </row>
    <row r="44" spans="1:21" ht="21">
      <c r="B44" s="3"/>
      <c r="C44" s="3"/>
      <c r="D44" s="66"/>
      <c r="E44" s="66"/>
      <c r="F44" s="66"/>
      <c r="G44" s="66"/>
      <c r="H44" s="3"/>
      <c r="I44" s="3"/>
      <c r="J44" s="3"/>
      <c r="K44" s="66"/>
      <c r="L44" s="66"/>
      <c r="M44" s="3"/>
      <c r="N44" s="3"/>
      <c r="O44" s="3"/>
      <c r="P44" s="3"/>
      <c r="Q44" s="66"/>
      <c r="R44" s="66"/>
    </row>
    <row r="45" spans="1:21" ht="21">
      <c r="B45" s="3"/>
      <c r="C45" s="3"/>
      <c r="D45" s="66"/>
      <c r="E45" s="66"/>
      <c r="F45" s="66"/>
      <c r="G45" s="66"/>
      <c r="H45" s="3"/>
      <c r="I45" s="3"/>
      <c r="J45" s="3"/>
      <c r="K45" s="66"/>
      <c r="L45" s="66"/>
      <c r="M45" s="3"/>
      <c r="N45" s="3"/>
      <c r="O45" s="3"/>
      <c r="P45" s="3"/>
      <c r="Q45" s="66"/>
      <c r="R45" s="66"/>
    </row>
    <row r="46" spans="1:21" ht="21">
      <c r="B46" s="3"/>
      <c r="C46" s="3"/>
      <c r="D46" s="66"/>
      <c r="E46" s="66"/>
      <c r="F46" s="66"/>
      <c r="G46" s="66"/>
      <c r="H46" s="3"/>
      <c r="I46" s="3"/>
      <c r="J46" s="3"/>
      <c r="K46" s="66"/>
      <c r="L46" s="66"/>
      <c r="M46" s="3"/>
      <c r="N46" s="3"/>
      <c r="O46" s="3"/>
      <c r="P46" s="3"/>
      <c r="Q46" s="66"/>
      <c r="R46" s="66"/>
    </row>
    <row r="47" spans="1:21" ht="21">
      <c r="B47" s="3"/>
      <c r="C47" s="3"/>
      <c r="D47" s="66"/>
      <c r="E47" s="66"/>
      <c r="F47" s="66"/>
      <c r="G47" s="66"/>
      <c r="H47" s="3"/>
      <c r="I47" s="3"/>
      <c r="J47" s="3"/>
      <c r="K47" s="66"/>
      <c r="L47" s="66"/>
      <c r="M47" s="3"/>
      <c r="N47" s="3"/>
      <c r="O47" s="3"/>
      <c r="P47" s="3"/>
      <c r="Q47" s="66"/>
      <c r="R47" s="66"/>
    </row>
    <row r="48" spans="1:21" ht="21">
      <c r="B48" s="3"/>
      <c r="C48" s="3"/>
      <c r="D48" s="66"/>
      <c r="E48" s="66"/>
      <c r="F48" s="66"/>
      <c r="G48" s="66"/>
      <c r="H48" s="3"/>
      <c r="I48" s="3"/>
      <c r="J48" s="3"/>
      <c r="K48" s="66"/>
      <c r="L48" s="66"/>
      <c r="M48" s="3"/>
      <c r="N48" s="3"/>
      <c r="O48" s="3"/>
      <c r="P48" s="3"/>
      <c r="Q48" s="66"/>
      <c r="R48" s="66"/>
    </row>
    <row r="49" spans="2:18" ht="21">
      <c r="B49" s="3"/>
      <c r="C49" s="3"/>
      <c r="D49" s="66"/>
      <c r="E49" s="66"/>
      <c r="F49" s="66"/>
      <c r="G49" s="66"/>
      <c r="H49" s="3"/>
      <c r="I49" s="3"/>
      <c r="J49" s="3"/>
      <c r="K49" s="66"/>
      <c r="L49" s="66"/>
      <c r="M49" s="3"/>
      <c r="N49" s="3"/>
      <c r="O49" s="3"/>
      <c r="P49" s="3"/>
      <c r="Q49" s="66"/>
      <c r="R49" s="66"/>
    </row>
    <row r="50" spans="2:18" ht="21">
      <c r="B50" s="3"/>
      <c r="C50" s="3"/>
      <c r="D50" s="66"/>
      <c r="E50" s="66"/>
      <c r="F50" s="66"/>
      <c r="G50" s="66"/>
      <c r="H50" s="3"/>
      <c r="I50" s="3"/>
      <c r="J50" s="3"/>
      <c r="K50" s="66"/>
      <c r="L50" s="66"/>
      <c r="M50" s="3"/>
      <c r="N50" s="3"/>
      <c r="O50" s="3"/>
      <c r="P50" s="3"/>
      <c r="Q50" s="66"/>
      <c r="R50" s="66"/>
    </row>
    <row r="51" spans="2:18" ht="21">
      <c r="B51" s="3"/>
      <c r="C51" s="3"/>
      <c r="D51" s="66"/>
      <c r="E51" s="66"/>
      <c r="F51" s="66"/>
      <c r="G51" s="66"/>
      <c r="H51" s="3"/>
      <c r="I51" s="3"/>
      <c r="J51" s="3"/>
      <c r="K51" s="66"/>
      <c r="L51" s="66"/>
      <c r="M51" s="3"/>
      <c r="N51" s="3"/>
      <c r="O51" s="3"/>
      <c r="P51" s="3"/>
      <c r="Q51" s="66"/>
      <c r="R51" s="66"/>
    </row>
    <row r="52" spans="2:18" ht="21">
      <c r="B52" s="3"/>
      <c r="C52" s="3"/>
      <c r="D52" s="66"/>
      <c r="E52" s="66"/>
      <c r="F52" s="66"/>
      <c r="G52" s="66"/>
      <c r="H52" s="3"/>
      <c r="I52" s="3"/>
      <c r="J52" s="3"/>
      <c r="K52" s="66"/>
      <c r="L52" s="66"/>
      <c r="M52" s="3"/>
      <c r="N52" s="3"/>
      <c r="O52" s="3"/>
      <c r="P52" s="3"/>
      <c r="Q52" s="66"/>
      <c r="R52" s="66"/>
    </row>
    <row r="53" spans="2:18" ht="21">
      <c r="D53" s="66"/>
      <c r="E53" s="66"/>
      <c r="F53" s="66"/>
      <c r="G53" s="66"/>
      <c r="H53" s="3"/>
      <c r="I53" s="3"/>
      <c r="J53" s="3"/>
      <c r="K53" s="66"/>
      <c r="L53" s="66"/>
      <c r="M53" s="3"/>
      <c r="N53" s="3"/>
      <c r="O53" s="3"/>
      <c r="P53" s="3"/>
      <c r="Q53" s="66"/>
      <c r="R53" s="66"/>
    </row>
    <row r="54" spans="2:18" ht="21">
      <c r="D54" s="66"/>
      <c r="E54" s="66"/>
      <c r="F54" s="66"/>
      <c r="G54" s="66"/>
      <c r="H54" s="3"/>
      <c r="I54" s="3"/>
      <c r="J54" s="3"/>
      <c r="K54" s="66"/>
      <c r="L54" s="66"/>
      <c r="M54" s="3"/>
      <c r="N54" s="3"/>
      <c r="O54" s="3"/>
      <c r="P54" s="3"/>
      <c r="Q54" s="66"/>
      <c r="R54" s="66"/>
    </row>
    <row r="55" spans="2:18" ht="21">
      <c r="D55" s="66"/>
      <c r="E55" s="66"/>
      <c r="F55" s="66"/>
      <c r="G55" s="66"/>
      <c r="H55" s="3"/>
      <c r="I55" s="3"/>
      <c r="J55" s="3"/>
      <c r="K55" s="66"/>
      <c r="L55" s="66"/>
      <c r="M55" s="3"/>
      <c r="N55" s="3"/>
      <c r="O55" s="3"/>
      <c r="P55" s="3"/>
      <c r="Q55" s="66"/>
      <c r="R55" s="66"/>
    </row>
    <row r="56" spans="2:18" ht="21">
      <c r="D56" s="66"/>
      <c r="E56" s="66"/>
      <c r="F56" s="66"/>
      <c r="G56" s="66"/>
      <c r="H56" s="3"/>
      <c r="I56" s="3"/>
      <c r="J56" s="3"/>
      <c r="K56" s="66"/>
      <c r="L56" s="66"/>
      <c r="M56" s="3"/>
      <c r="N56" s="3"/>
      <c r="O56" s="3"/>
      <c r="P56" s="3"/>
      <c r="Q56" s="66"/>
      <c r="R56" s="66"/>
    </row>
    <row r="57" spans="2:18" ht="21">
      <c r="D57" s="66"/>
      <c r="E57" s="66"/>
      <c r="F57" s="66"/>
      <c r="G57" s="66"/>
      <c r="H57" s="3"/>
      <c r="I57" s="3"/>
      <c r="J57" s="3"/>
      <c r="K57" s="66"/>
      <c r="L57" s="66"/>
      <c r="M57" s="3"/>
      <c r="N57" s="3"/>
      <c r="O57" s="3"/>
      <c r="P57" s="3"/>
      <c r="Q57" s="66"/>
      <c r="R57" s="66"/>
    </row>
    <row r="58" spans="2:18" ht="21">
      <c r="D58" s="66"/>
      <c r="E58" s="66"/>
      <c r="F58" s="66"/>
      <c r="G58" s="66"/>
      <c r="H58" s="3"/>
      <c r="I58" s="3"/>
      <c r="J58" s="3"/>
      <c r="K58" s="66"/>
      <c r="L58" s="66"/>
      <c r="M58" s="3"/>
      <c r="N58" s="3"/>
      <c r="O58" s="3"/>
      <c r="P58" s="3"/>
      <c r="Q58" s="66"/>
      <c r="R58" s="66"/>
    </row>
    <row r="59" spans="2:18" ht="21">
      <c r="D59" s="66"/>
      <c r="E59" s="66"/>
      <c r="F59" s="66"/>
      <c r="G59" s="66"/>
      <c r="H59" s="3"/>
      <c r="I59" s="3"/>
      <c r="J59" s="3"/>
      <c r="K59" s="66"/>
      <c r="L59" s="66"/>
      <c r="M59" s="3"/>
      <c r="N59" s="3"/>
      <c r="O59" s="3"/>
      <c r="P59" s="3"/>
      <c r="Q59" s="66"/>
      <c r="R59" s="66"/>
    </row>
    <row r="60" spans="2:18" ht="21">
      <c r="D60" s="66"/>
      <c r="E60" s="66"/>
      <c r="F60" s="66"/>
      <c r="G60" s="66"/>
      <c r="H60" s="3"/>
      <c r="I60" s="3"/>
      <c r="J60" s="3"/>
      <c r="K60" s="66"/>
      <c r="L60" s="66"/>
      <c r="M60" s="3"/>
      <c r="N60" s="3"/>
      <c r="O60" s="3"/>
      <c r="P60" s="3"/>
      <c r="Q60" s="66"/>
      <c r="R60" s="66"/>
    </row>
    <row r="61" spans="2:18" ht="21">
      <c r="D61" s="66"/>
      <c r="E61" s="66"/>
      <c r="F61" s="66"/>
      <c r="G61" s="66"/>
      <c r="H61" s="3"/>
      <c r="I61" s="3"/>
      <c r="J61" s="3"/>
      <c r="K61" s="66"/>
      <c r="L61" s="66"/>
      <c r="M61" s="3"/>
      <c r="N61" s="3"/>
      <c r="O61" s="3"/>
      <c r="P61" s="3"/>
      <c r="Q61" s="66"/>
      <c r="R61" s="66"/>
    </row>
    <row r="62" spans="2:18" ht="21">
      <c r="D62" s="66"/>
      <c r="E62" s="66"/>
      <c r="F62" s="66"/>
      <c r="G62" s="66"/>
      <c r="H62" s="3"/>
      <c r="I62" s="3"/>
      <c r="J62" s="3"/>
      <c r="K62" s="66"/>
      <c r="L62" s="66"/>
      <c r="M62" s="3"/>
      <c r="N62" s="3"/>
      <c r="O62" s="3"/>
      <c r="P62" s="3"/>
      <c r="Q62" s="66"/>
      <c r="R62" s="66"/>
    </row>
    <row r="63" spans="2:18" ht="21">
      <c r="D63" s="66"/>
      <c r="E63" s="66"/>
      <c r="F63" s="66"/>
      <c r="G63" s="66"/>
      <c r="H63" s="3"/>
      <c r="I63" s="3"/>
      <c r="J63" s="3"/>
      <c r="K63" s="66"/>
      <c r="L63" s="66"/>
      <c r="M63" s="3"/>
      <c r="N63" s="3"/>
      <c r="O63" s="3"/>
      <c r="P63" s="3"/>
      <c r="Q63" s="66"/>
      <c r="R63" s="66"/>
    </row>
    <row r="64" spans="2:18" ht="21">
      <c r="D64" s="66"/>
      <c r="E64" s="66"/>
      <c r="F64" s="66"/>
      <c r="G64" s="66"/>
      <c r="H64" s="3"/>
      <c r="I64" s="3"/>
      <c r="J64" s="3"/>
      <c r="K64" s="66"/>
      <c r="L64" s="66"/>
      <c r="M64" s="3"/>
      <c r="N64" s="3"/>
      <c r="O64" s="3"/>
      <c r="P64" s="3"/>
      <c r="Q64" s="66"/>
      <c r="R64" s="66"/>
    </row>
    <row r="65" spans="4:18" ht="21">
      <c r="D65" s="66"/>
      <c r="E65" s="66"/>
      <c r="F65" s="66"/>
      <c r="G65" s="66"/>
      <c r="H65" s="3"/>
      <c r="I65" s="3"/>
      <c r="J65" s="3"/>
      <c r="K65" s="66"/>
      <c r="L65" s="66"/>
      <c r="M65" s="3"/>
      <c r="N65" s="3"/>
      <c r="O65" s="3"/>
      <c r="P65" s="3"/>
      <c r="Q65" s="66"/>
      <c r="R65" s="66"/>
    </row>
    <row r="66" spans="4:18" ht="21">
      <c r="D66" s="66"/>
      <c r="E66" s="66"/>
      <c r="F66" s="66"/>
      <c r="G66" s="66"/>
      <c r="H66" s="3"/>
      <c r="I66" s="3"/>
      <c r="J66" s="3"/>
      <c r="K66" s="66"/>
      <c r="L66" s="66"/>
      <c r="M66" s="3"/>
      <c r="N66" s="3"/>
      <c r="O66" s="3"/>
      <c r="P66" s="3"/>
      <c r="Q66" s="66"/>
      <c r="R66" s="66"/>
    </row>
    <row r="67" spans="4:18" ht="21">
      <c r="D67" s="66"/>
      <c r="E67" s="66"/>
      <c r="F67" s="66"/>
      <c r="G67" s="66"/>
      <c r="H67" s="3"/>
      <c r="I67" s="3"/>
      <c r="J67" s="3"/>
      <c r="K67" s="66"/>
      <c r="L67" s="66"/>
      <c r="M67" s="3"/>
      <c r="N67" s="3"/>
      <c r="O67" s="3"/>
      <c r="P67" s="3"/>
      <c r="Q67" s="66"/>
      <c r="R67" s="66"/>
    </row>
    <row r="68" spans="4:18" ht="21">
      <c r="D68" s="66"/>
      <c r="E68" s="66"/>
      <c r="F68" s="66"/>
      <c r="G68" s="66"/>
      <c r="H68" s="3"/>
      <c r="I68" s="3"/>
      <c r="J68" s="3"/>
      <c r="K68" s="66"/>
      <c r="L68" s="66"/>
      <c r="M68" s="3"/>
      <c r="N68" s="3"/>
      <c r="O68" s="3"/>
      <c r="P68" s="3"/>
      <c r="Q68" s="66"/>
      <c r="R68" s="66"/>
    </row>
    <row r="69" spans="4:18" ht="21">
      <c r="D69" s="66"/>
      <c r="E69" s="66"/>
      <c r="F69" s="66"/>
      <c r="G69" s="66"/>
      <c r="H69" s="3"/>
      <c r="I69" s="3"/>
      <c r="J69" s="3"/>
      <c r="K69" s="66"/>
      <c r="L69" s="66"/>
      <c r="M69" s="3"/>
      <c r="N69" s="3"/>
      <c r="O69" s="3"/>
      <c r="P69" s="3"/>
      <c r="Q69" s="66"/>
      <c r="R69" s="66"/>
    </row>
    <row r="70" spans="4:18" ht="21">
      <c r="D70" s="66"/>
      <c r="E70" s="66"/>
      <c r="F70" s="66"/>
      <c r="G70" s="66"/>
      <c r="H70" s="3"/>
      <c r="I70" s="3"/>
      <c r="J70" s="3"/>
      <c r="K70" s="66"/>
      <c r="L70" s="66"/>
      <c r="M70" s="3"/>
      <c r="N70" s="3"/>
      <c r="O70" s="3"/>
      <c r="P70" s="3"/>
      <c r="Q70" s="66"/>
      <c r="R70" s="66"/>
    </row>
    <row r="71" spans="4:18" ht="21">
      <c r="D71" s="66"/>
      <c r="E71" s="66"/>
      <c r="F71" s="66"/>
      <c r="G71" s="66"/>
      <c r="H71" s="3"/>
      <c r="I71" s="3"/>
      <c r="J71" s="3"/>
      <c r="K71" s="66"/>
      <c r="L71" s="66"/>
      <c r="M71" s="3"/>
      <c r="N71" s="3"/>
      <c r="O71" s="3"/>
      <c r="P71" s="3"/>
      <c r="Q71" s="66"/>
      <c r="R71" s="66"/>
    </row>
    <row r="72" spans="4:18" ht="21">
      <c r="D72" s="66"/>
      <c r="E72" s="66"/>
      <c r="F72" s="66"/>
      <c r="G72" s="66"/>
      <c r="H72" s="3"/>
      <c r="I72" s="3"/>
      <c r="J72" s="3"/>
      <c r="K72" s="66"/>
      <c r="L72" s="66"/>
      <c r="M72" s="3"/>
      <c r="N72" s="3"/>
      <c r="O72" s="3"/>
      <c r="P72" s="3"/>
      <c r="Q72" s="66"/>
      <c r="R72" s="66"/>
    </row>
    <row r="73" spans="4:18" ht="21">
      <c r="D73" s="66"/>
      <c r="E73" s="66"/>
      <c r="F73" s="66"/>
      <c r="G73" s="66"/>
      <c r="H73" s="3"/>
      <c r="I73" s="3"/>
      <c r="J73" s="3"/>
      <c r="K73" s="66"/>
      <c r="L73" s="66"/>
      <c r="M73" s="3"/>
      <c r="N73" s="3"/>
      <c r="O73" s="3"/>
      <c r="P73" s="3"/>
      <c r="Q73" s="66"/>
      <c r="R73" s="66"/>
    </row>
    <row r="74" spans="4:18" ht="21">
      <c r="D74" s="66"/>
      <c r="E74" s="66"/>
      <c r="F74" s="66"/>
      <c r="G74" s="66"/>
      <c r="H74" s="3"/>
      <c r="I74" s="3"/>
      <c r="J74" s="3"/>
      <c r="K74" s="66"/>
      <c r="L74" s="66"/>
      <c r="M74" s="3"/>
      <c r="N74" s="3"/>
      <c r="O74" s="3"/>
      <c r="P74" s="3"/>
      <c r="Q74" s="66"/>
      <c r="R74" s="66"/>
    </row>
    <row r="75" spans="4:18" ht="21">
      <c r="D75" s="66"/>
      <c r="E75" s="66"/>
      <c r="F75" s="66"/>
      <c r="G75" s="66"/>
      <c r="H75" s="3"/>
      <c r="I75" s="3"/>
      <c r="J75" s="3"/>
      <c r="K75" s="66"/>
      <c r="L75" s="66"/>
      <c r="M75" s="3"/>
      <c r="N75" s="3"/>
      <c r="O75" s="3"/>
      <c r="P75" s="3"/>
      <c r="Q75" s="66"/>
      <c r="R75" s="66"/>
    </row>
    <row r="76" spans="4:18" ht="21">
      <c r="D76" s="66"/>
      <c r="E76" s="66"/>
      <c r="F76" s="66"/>
      <c r="G76" s="66"/>
      <c r="H76" s="3"/>
      <c r="I76" s="3"/>
      <c r="J76" s="3"/>
      <c r="K76" s="66"/>
      <c r="L76" s="66"/>
      <c r="M76" s="3"/>
      <c r="N76" s="3"/>
      <c r="O76" s="3"/>
      <c r="P76" s="3"/>
      <c r="Q76" s="66"/>
      <c r="R76" s="66"/>
    </row>
    <row r="77" spans="4:18" ht="21">
      <c r="D77" s="66"/>
      <c r="E77" s="66"/>
      <c r="F77" s="66"/>
      <c r="G77" s="66"/>
      <c r="H77" s="3"/>
      <c r="I77" s="3"/>
      <c r="J77" s="3"/>
      <c r="K77" s="66"/>
      <c r="L77" s="66"/>
      <c r="M77" s="3"/>
      <c r="N77" s="3"/>
      <c r="O77" s="3"/>
      <c r="P77" s="3"/>
      <c r="Q77" s="66"/>
      <c r="R77" s="66"/>
    </row>
    <row r="78" spans="4:18" ht="21">
      <c r="D78" s="66"/>
      <c r="E78" s="66"/>
      <c r="F78" s="66"/>
      <c r="G78" s="66"/>
      <c r="H78" s="3"/>
      <c r="I78" s="3"/>
      <c r="J78" s="3"/>
      <c r="K78" s="66"/>
      <c r="L78" s="66"/>
      <c r="M78" s="3"/>
      <c r="N78" s="3"/>
      <c r="O78" s="3"/>
      <c r="P78" s="3"/>
      <c r="Q78" s="66"/>
      <c r="R78" s="66"/>
    </row>
    <row r="79" spans="4:18" ht="21">
      <c r="D79" s="66"/>
      <c r="E79" s="66"/>
      <c r="F79" s="66"/>
      <c r="G79" s="66"/>
      <c r="H79" s="3"/>
      <c r="I79" s="3"/>
      <c r="J79" s="3"/>
      <c r="K79" s="66"/>
      <c r="L79" s="66"/>
      <c r="M79" s="3"/>
      <c r="N79" s="3"/>
      <c r="O79" s="3"/>
      <c r="P79" s="3"/>
      <c r="Q79" s="66"/>
      <c r="R79" s="66"/>
    </row>
    <row r="80" spans="4:18" ht="21">
      <c r="D80" s="66"/>
      <c r="E80" s="66"/>
      <c r="F80" s="66"/>
      <c r="G80" s="66"/>
      <c r="H80" s="3"/>
      <c r="I80" s="3"/>
      <c r="J80" s="3"/>
      <c r="K80" s="66"/>
      <c r="L80" s="66"/>
      <c r="M80" s="3"/>
      <c r="N80" s="3"/>
      <c r="O80" s="3"/>
      <c r="P80" s="3"/>
      <c r="Q80" s="66"/>
      <c r="R80" s="66"/>
    </row>
    <row r="81" spans="4:18" ht="21">
      <c r="D81" s="66"/>
      <c r="E81" s="66"/>
      <c r="F81" s="66"/>
      <c r="G81" s="66"/>
      <c r="H81" s="3"/>
      <c r="I81" s="3"/>
      <c r="J81" s="3"/>
      <c r="K81" s="66"/>
      <c r="L81" s="66"/>
      <c r="M81" s="3"/>
      <c r="N81" s="3"/>
      <c r="O81" s="3"/>
      <c r="P81" s="3"/>
      <c r="Q81" s="66"/>
      <c r="R81" s="66"/>
    </row>
    <row r="82" spans="4:18" ht="21">
      <c r="D82" s="66"/>
      <c r="E82" s="66"/>
      <c r="F82" s="66"/>
      <c r="G82" s="66"/>
      <c r="H82" s="3"/>
      <c r="I82" s="3"/>
      <c r="J82" s="3"/>
      <c r="K82" s="66"/>
      <c r="L82" s="66"/>
      <c r="M82" s="3"/>
      <c r="N82" s="3"/>
      <c r="O82" s="3"/>
      <c r="P82" s="3"/>
      <c r="Q82" s="66"/>
      <c r="R82" s="66"/>
    </row>
    <row r="83" spans="4:18" ht="21">
      <c r="D83" s="66"/>
      <c r="E83" s="66"/>
      <c r="F83" s="66"/>
      <c r="G83" s="66"/>
      <c r="H83" s="3"/>
      <c r="I83" s="3"/>
      <c r="J83" s="3"/>
      <c r="K83" s="66"/>
      <c r="L83" s="66"/>
      <c r="M83" s="3"/>
      <c r="N83" s="3"/>
      <c r="O83" s="3"/>
      <c r="P83" s="3"/>
      <c r="Q83" s="66"/>
      <c r="R83" s="66"/>
    </row>
    <row r="84" spans="4:18" ht="21">
      <c r="D84" s="66"/>
      <c r="E84" s="66"/>
      <c r="F84" s="66"/>
      <c r="G84" s="66"/>
      <c r="H84" s="3"/>
      <c r="I84" s="3"/>
      <c r="J84" s="3"/>
      <c r="K84" s="66"/>
      <c r="L84" s="66"/>
      <c r="M84" s="3"/>
      <c r="N84" s="3"/>
      <c r="O84" s="3"/>
      <c r="P84" s="3"/>
      <c r="Q84" s="66"/>
      <c r="R84" s="66"/>
    </row>
  </sheetData>
  <mergeCells count="9">
    <mergeCell ref="A30:B30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B6:B29">
    <cfRule type="expression" dxfId="4" priority="1">
      <formula>OR($A6=1,$A6=2,$A6=3)</formula>
    </cfRule>
  </conditionalFormatting>
  <conditionalFormatting sqref="T6:T29">
    <cfRule type="dataBar" priority="2">
      <dataBar>
        <cfvo type="num" val="0"/>
        <cfvo type="num" val="100"/>
        <color rgb="FF008AEF"/>
      </dataBar>
    </cfRule>
    <cfRule type="top10" dxfId="3" priority="3" rank="3"/>
    <cfRule type="top10" dxfId="2" priority="4" bottom="1" rank="3"/>
  </conditionalFormatting>
  <conditionalFormatting sqref="A6:A29">
    <cfRule type="top10" dxfId="1" priority="5" rank="3"/>
    <cfRule type="top10" dxfId="0" priority="6" bottom="1" rank="3"/>
  </conditionalFormatting>
  <printOptions horizontalCentered="1"/>
  <pageMargins left="0.35433070866141736" right="0.35433070866141736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กระทรวง</vt:lpstr>
      <vt:lpstr>'2. กระทรวง'!Print_Area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2021-04-28T06:33:19Z</dcterms:created>
  <dcterms:modified xsi:type="dcterms:W3CDTF">2021-04-28T06:33:31Z</dcterms:modified>
</cp:coreProperties>
</file>